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1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'лист1'!$A$1:$AN$457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'лист1'!$AR$1:$AR$100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<sst xmlns="http://schemas.openxmlformats.org/spreadsheetml/2006/main" count="1086" uniqueCount="571">
  <si>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</si>
  <si>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</si>
  <si>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</si>
  <si>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</si>
  <si>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</si>
  <si>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</si>
  <si>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</si>
  <si>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</si>
  <si>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</si>
  <si>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</si>
  <si>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</si>
  <si>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</si>
  <si>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</si>
  <si>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</si>
  <si>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</si>
  <si>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</si>
  <si>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</si>
  <si>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</si>
  <si>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</si>
  <si>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</si>
  <si>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</si>
  <si>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</si>
  <si>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</si>
  <si>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</si>
  <si>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</si>
  <si>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</si>
  <si>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</si>
  <si>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</si>
  <si>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</si>
  <si>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</si>
  <si>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</si>
  <si>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</si>
  <si>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</si>
  <si>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</si>
  <si>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</si>
  <si>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</si>
  <si>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</si>
  <si>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</si>
  <si>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</si>
  <si>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</si>
  <si>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</si>
  <si>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</si>
  <si>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</si>
  <si>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</si>
  <si>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</si>
  <si>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</si>
  <si>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</si>
  <si>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</si>
  <si>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</si>
  <si>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</si>
  <si>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</si>
  <si>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</si>
  <si>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</si>
  <si>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</si>
  <si>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</si>
  <si>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</si>
  <si>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</si>
  <si>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</si>
  <si>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</si>
  <si>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</si>
  <si>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</si>
  <si>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</si>
  <si>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</si>
  <si>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</si>
  <si>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</si>
  <si>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</si>
  <si>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</si>
  <si>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</si>
  <si>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</si>
  <si>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</si>
  <si>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</si>
  <si>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</si>
  <si>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</si>
  <si>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</si>
  <si>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</si>
  <si>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</si>
  <si>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</si>
  <si>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</si>
  <si>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</si>
  <si>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</si>
  <si>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</si>
  <si>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</si>
  <si>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</si>
  <si>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</si>
  <si>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</si>
  <si>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</si>
  <si>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</si>
  <si>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</si>
  <si>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</si>
  <si>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</si>
  <si>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</si>
  <si>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</si>
  <si>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</si>
  <si>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</si>
  <si>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</si>
  <si>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</si>
  <si>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</si>
  <si>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</si>
  <si>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</si>
  <si>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</si>
  <si>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</si>
  <si>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</si>
  <si>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</si>
  <si>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</si>
  <si>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</si>
  <si>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</si>
  <si>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</si>
  <si>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</si>
  <si>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</si>
  <si>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</si>
  <si>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</si>
  <si>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</si>
  <si>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</si>
  <si>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</si>
  <si>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</si>
  <si>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</si>
  <si>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</si>
  <si>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</si>
  <si>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</si>
  <si>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</si>
  <si>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</si>
  <si>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</si>
  <si>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</si>
  <si>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</si>
  <si>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</si>
  <si>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</si>
  <si>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</si>
  <si>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</si>
  <si>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</si>
  <si>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</si>
  <si>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</si>
  <si>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</si>
  <si>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</si>
  <si>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</si>
  <si>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</si>
  <si>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</si>
  <si>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</si>
  <si>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</si>
  <si>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</si>
  <si>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</si>
  <si>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</si>
  <si>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</si>
  <si>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</si>
  <si>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</si>
  <si>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</si>
  <si>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</si>
  <si>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</si>
  <si>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</si>
  <si>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</si>
  <si>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</si>
  <si>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</si>
  <si>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</si>
  <si>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</si>
  <si>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</si>
  <si>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</si>
  <si>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</si>
  <si>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</si>
  <si>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</si>
  <si>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</si>
  <si>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</si>
  <si>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</si>
  <si>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</si>
  <si>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</si>
  <si>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</si>
  <si>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</si>
  <si>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</si>
  <si>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</si>
  <si>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</si>
  <si>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</si>
  <si>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</si>
  <si>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</si>
  <si>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</si>
  <si>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</si>
  <si>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</si>
  <si>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</si>
  <si>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</si>
  <si>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</si>
  <si>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</si>
  <si>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</si>
  <si>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</si>
  <si>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</si>
  <si>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</si>
  <si>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</si>
  <si>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</si>
  <si>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</si>
  <si>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</si>
  <si>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</si>
  <si>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</si>
  <si>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</si>
  <si>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</si>
  <si>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</si>
  <si>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</si>
  <si>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</si>
  <si>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</si>
  <si>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</si>
  <si>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</si>
  <si>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</si>
  <si>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</si>
  <si>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</si>
  <si>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</si>
  <si>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</si>
  <si>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</si>
  <si>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</si>
  <si>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</si>
  <si>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</si>
  <si>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</si>
  <si>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</si>
  <si>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</si>
  <si>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</si>
  <si>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</si>
  <si>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</si>
  <si>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</si>
  <si>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</si>
  <si>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</si>
  <si>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</si>
  <si>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</si>
  <si>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</si>
  <si>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</si>
  <si>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</si>
  <si>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</si>
  <si>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</si>
  <si>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</si>
  <si>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</si>
  <si>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</si>
  <si>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</si>
  <si>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</si>
  <si>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</si>
  <si>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</si>
  <si>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</si>
  <si>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</si>
  <si>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</si>
  <si>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</si>
  <si>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</si>
  <si>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</si>
  <si>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</si>
  <si>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</si>
  <si>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</si>
  <si>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</si>
  <si>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</si>
  <si>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</si>
  <si>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</si>
  <si>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</si>
  <si>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</si>
  <si>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</si>
  <si>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</si>
  <si>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</si>
  <si>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</si>
  <si>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</si>
  <si>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</si>
  <si>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</si>
  <si>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</si>
  <si>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</si>
  <si>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</si>
  <si>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</si>
  <si>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</si>
  <si>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</si>
  <si>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</si>
  <si>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</si>
  <si>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</si>
  <si>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</si>
  <si>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</si>
  <si>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</si>
  <si>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</si>
  <si>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</si>
  <si>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</si>
  <si>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</si>
  <si>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</si>
  <si>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</si>
  <si>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</si>
  <si>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</si>
  <si>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</si>
  <si>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</si>
  <si>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</si>
  <si>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</si>
  <si>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</si>
  <si>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</si>
  <si>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</si>
  <si>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</si>
  <si>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</si>
  <si>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</si>
  <si>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</si>
  <si>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</si>
  <si>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</si>
  <si>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</si>
  <si>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</si>
  <si>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</si>
  <si>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</si>
  <si>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</si>
  <si>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</si>
  <si>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</si>
  <si>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</si>
  <si>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</si>
  <si>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</si>
  <si>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</si>
  <si>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</si>
  <si>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</si>
  <si>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</si>
  <si>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</si>
  <si>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</si>
  <si>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</si>
  <si>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</si>
  <si>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</si>
  <si>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</si>
  <si>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</si>
  <si>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</si>
  <si>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</si>
  <si>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</si>
  <si>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</si>
  <si>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</si>
  <si>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</si>
  <si>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</si>
  <si>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</si>
  <si>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</si>
  <si>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</si>
  <si>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</si>
  <si>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</si>
  <si>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</si>
  <si>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</si>
  <si>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</si>
  <si>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</si>
  <si>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</si>
  <si>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</si>
  <si>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</si>
  <si>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</si>
  <si>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</si>
  <si>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</si>
  <si>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</si>
  <si>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</si>
  <si>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</si>
  <si>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</si>
  <si>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</si>
  <si>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</si>
  <si>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</si>
  <si>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</si>
  <si>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</si>
  <si>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</si>
  <si>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</si>
  <si>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</si>
  <si>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</si>
  <si>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</si>
  <si>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</si>
  <si>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</si>
  <si>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</si>
  <si>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</si>
  <si>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</si>
  <si>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</si>
  <si>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</si>
  <si>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</si>
  <si>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</si>
  <si>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</si>
  <si>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</si>
  <si>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</si>
  <si>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</si>
  <si>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</si>
  <si>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</si>
  <si>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</si>
  <si>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</si>
  <si>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</si>
  <si>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</si>
  <si>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</si>
  <si>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</si>
  <si>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</si>
  <si>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</si>
  <si>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</si>
  <si>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</si>
  <si>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</si>
  <si>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</si>
  <si>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</si>
  <si>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</si>
  <si>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</si>
  <si>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</si>
  <si>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</si>
  <si>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</si>
  <si>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</si>
  <si>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</si>
  <si>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</si>
  <si>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</si>
  <si>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</si>
  <si>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</si>
  <si>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</si>
  <si>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</si>
  <si>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</si>
  <si>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</si>
  <si>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</si>
  <si>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</si>
  <si>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</si>
  <si>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</si>
  <si>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</si>
  <si>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</si>
  <si>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</si>
  <si>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</si>
  <si>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</si>
  <si>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</si>
  <si>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</si>
  <si>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</si>
  <si>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</si>
  <si>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</si>
  <si>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</si>
  <si>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</si>
  <si>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</si>
  <si>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</si>
  <si>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</si>
  <si>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</si>
  <si>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</si>
  <si>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</si>
  <si>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</si>
  <si>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</si>
  <si>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</si>
  <si>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</si>
  <si>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</si>
  <si>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</si>
  <si>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</si>
  <si>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</si>
  <si>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</si>
  <si>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</si>
  <si>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</si>
  <si>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</si>
  <si>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</si>
  <si>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</si>
  <si>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</si>
  <si>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</si>
  <si>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</si>
  <si>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</si>
  <si>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</si>
  <si>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</si>
  <si>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</si>
  <si>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</si>
  <si>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</si>
  <si>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</si>
  <si>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</si>
  <si>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</si>
  <si>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</si>
  <si>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</si>
  <si>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</si>
  <si>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</si>
  <si>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</si>
  <si>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</si>
  <si>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</si>
  <si>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</si>
  <si>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</si>
  <si>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</si>
  <si>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</si>
  <si>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</si>
  <si>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</si>
  <si>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</si>
  <si>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</si>
  <si>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</si>
  <si>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</si>
  <si>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</si>
  <si>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</si>
  <si>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</si>
  <si>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</si>
  <si>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</si>
  <si>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</si>
  <si>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</si>
  <si>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</si>
  <si>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</si>
  <si>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</si>
  <si>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</si>
  <si>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</si>
  <si>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</si>
  <si>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</si>
  <si>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</si>
  <si>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</si>
  <si>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</si>
  <si>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</si>
  <si>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</si>
  <si>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</si>
  <si>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</si>
  <si>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</si>
  <si>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</si>
  <si>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</si>
  <si>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</si>
  <si>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</si>
  <si>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</si>
  <si>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</si>
  <si>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</si>
  <si>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</si>
  <si>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</si>
  <si>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</si>
  <si>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</si>
  <si>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</si>
  <si>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</si>
  <si>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</si>
  <si>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</si>
  <si>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</si>
  <si>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</si>
  <si>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</si>
  <si>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</si>
  <si>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</si>
  <si>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</si>
  <si>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</si>
  <si>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</si>
  <si>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</si>
  <si>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</si>
  <si>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</si>
  <si>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</si>
  <si>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</si>
  <si>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</si>
  <si>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</si>
  <si>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</si>
  <si>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</si>
  <si>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</si>
  <si>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</si>
  <si>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</si>
  <si>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</si>
  <si>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</si>
  <si>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</si>
  <si>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</si>
  <si>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</si>
  <si>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</si>
  <si>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</si>
  <si>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70/50</t>
  </si>
  <si>
    <t>0,,2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</si>
  <si>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</si>
  <si>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</si>
  <si>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</si>
  <si>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</si>
  <si>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</si>
  <si>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</si>
  <si>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</si>
  <si>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</si>
  <si>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</si>
  <si>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бублики</t>
  </si>
  <si>
    <t>масло топлене</t>
  </si>
  <si>
    <t>консерва рибна</t>
  </si>
  <si>
    <t>ковбаса варена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</si>
  <si>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</si>
  <si>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</si>
  <si>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</si>
  <si>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</si>
  <si>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</si>
  <si>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</si>
  <si>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гарбуз свіжий</t>
  </si>
  <si>
    <t>кавовий напій</t>
  </si>
  <si>
    <t>салат зелений з з огірками та помідорами немаэ виходів</t>
  </si>
  <si>
    <t xml:space="preserve">завтрак1 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</si>
  <si>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</si>
  <si>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</si>
  <si>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курчата в сметані</t>
  </si>
  <si>
    <t>кури та стегенця курячі відварні</t>
  </si>
  <si>
    <t>печеня по домашньому з куркою</t>
  </si>
  <si>
    <t>ватрушка із сиром</t>
  </si>
  <si>
    <t>курчата</t>
  </si>
  <si>
    <t>кури</t>
  </si>
  <si>
    <t>42/20</t>
  </si>
  <si>
    <t>куряче стегно в гірчичному соусі</t>
  </si>
  <si>
    <t>46,7/13</t>
  </si>
  <si>
    <t>вода питна</t>
  </si>
  <si>
    <t>соус гірчиця</t>
  </si>
  <si>
    <t>банани  свіжі</t>
  </si>
  <si>
    <t>суп селянський</t>
  </si>
  <si>
    <t>молодші 6-11р.</t>
  </si>
  <si>
    <t>чай  каркаде</t>
  </si>
  <si>
    <t xml:space="preserve">запіканка рисова </t>
  </si>
  <si>
    <t>борщ український</t>
  </si>
  <si>
    <t>плов із свинини</t>
  </si>
  <si>
    <t>яйце варене</t>
  </si>
  <si>
    <t>сир твердий</t>
  </si>
  <si>
    <t>каша ячмінна розсипчаста</t>
  </si>
  <si>
    <t>каша пшоняня розсипчаста</t>
  </si>
  <si>
    <t>каша перлова розсипчаста</t>
  </si>
  <si>
    <t>курка ,тушкована в соусі гуляш з кмином</t>
  </si>
  <si>
    <t>родзинки</t>
  </si>
  <si>
    <t>хліб пшеничний</t>
  </si>
  <si>
    <t>ЦЕНА хліб пшеничний</t>
  </si>
  <si>
    <t xml:space="preserve">     на  "19" лютого  2022 р.</t>
  </si>
  <si>
    <r>
      <t>"</t>
    </r>
    <r>
      <rPr>
        <u val="single"/>
        <sz val="20"/>
        <rFont val="Arial Cyr"/>
        <family val="0"/>
      </rPr>
      <t xml:space="preserve">     18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</si>
  <si>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чай</t>
  </si>
  <si>
    <t>сіль</t>
  </si>
  <si>
    <t>Хліб пшеничний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</si>
</sst>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9.emf" /><Relationship Id="rId3" Type="http://schemas.openxmlformats.org/officeDocument/2006/relationships/image" Target="../media/image27.emf" /><Relationship Id="rId4" Type="http://schemas.openxmlformats.org/officeDocument/2006/relationships/image" Target="../media/image42.emf" /><Relationship Id="rId5" Type="http://schemas.openxmlformats.org/officeDocument/2006/relationships/image" Target="../media/image21.emf" /><Relationship Id="rId6" Type="http://schemas.openxmlformats.org/officeDocument/2006/relationships/image" Target="../media/image28.emf" /><Relationship Id="rId7" Type="http://schemas.openxmlformats.org/officeDocument/2006/relationships/image" Target="../media/image1.emf" /><Relationship Id="rId8" Type="http://schemas.openxmlformats.org/officeDocument/2006/relationships/image" Target="../media/image34.emf" /><Relationship Id="rId9" Type="http://schemas.openxmlformats.org/officeDocument/2006/relationships/image" Target="../media/image33.emf" /><Relationship Id="rId10" Type="http://schemas.openxmlformats.org/officeDocument/2006/relationships/image" Target="../media/image26.emf" /><Relationship Id="rId11" Type="http://schemas.openxmlformats.org/officeDocument/2006/relationships/image" Target="../media/image32.emf" /><Relationship Id="rId12" Type="http://schemas.openxmlformats.org/officeDocument/2006/relationships/image" Target="../media/image35.emf" /><Relationship Id="rId13" Type="http://schemas.openxmlformats.org/officeDocument/2006/relationships/image" Target="../media/image31.emf" /><Relationship Id="rId14" Type="http://schemas.openxmlformats.org/officeDocument/2006/relationships/image" Target="../media/image36.emf" /><Relationship Id="rId15" Type="http://schemas.openxmlformats.org/officeDocument/2006/relationships/image" Target="../media/image38.emf" /><Relationship Id="rId16" Type="http://schemas.openxmlformats.org/officeDocument/2006/relationships/image" Target="../media/image19.emf" /><Relationship Id="rId17" Type="http://schemas.openxmlformats.org/officeDocument/2006/relationships/image" Target="../media/image39.emf" /><Relationship Id="rId18" Type="http://schemas.openxmlformats.org/officeDocument/2006/relationships/image" Target="../media/image37.emf" /><Relationship Id="rId19" Type="http://schemas.openxmlformats.org/officeDocument/2006/relationships/image" Target="../media/image41.emf" /><Relationship Id="rId20" Type="http://schemas.openxmlformats.org/officeDocument/2006/relationships/image" Target="../media/image18.emf" /><Relationship Id="rId21" Type="http://schemas.openxmlformats.org/officeDocument/2006/relationships/image" Target="../media/image23.emf" /><Relationship Id="rId22" Type="http://schemas.openxmlformats.org/officeDocument/2006/relationships/image" Target="../media/image40.emf" /><Relationship Id="rId23" Type="http://schemas.openxmlformats.org/officeDocument/2006/relationships/image" Target="../media/image20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625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171450</xdr:rowOff>
    </xdr:from>
    <xdr:to>
      <xdr:col>34</xdr:col>
      <xdr:colOff>495300</xdr:colOff>
      <xdr:row>9</xdr:row>
      <xdr:rowOff>0</xdr:rowOff>
    </xdr:to>
    <xdr:pic>
      <xdr:nvPicPr>
        <xdr:cNvPr id="4" name="Picture 2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5143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40" zoomScaleNormal="50" zoomScaleSheetLayoutView="40" zoomScalePageLayoutView="19" workbookViewId="0" topLeftCell="P2">
      <selection activeCell="AG2" sqref="AG2:AN2"/>
    </sheetView>
  </sheetViews>
  <sheetFormatPr defaultColWidth="9.140625" defaultRowHeight="12.75"/>
  <cols>
    <col min="1" max="22" width="15.7109375" style="0" customWidth="1"/>
    <col min="23" max="39" width="17.7109375" style="0" customWidth="1"/>
    <col min="40" max="40" width="21.281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3" t="s">
        <v>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8"/>
      <c r="U1" s="168" t="s">
        <v>69</v>
      </c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3"/>
      <c r="AG1" s="40"/>
      <c r="AH1" s="164" t="s">
        <v>79</v>
      </c>
      <c r="AI1" s="164"/>
      <c r="AJ1" s="164"/>
      <c r="AK1" s="164"/>
      <c r="AL1" s="164"/>
      <c r="AM1" s="164"/>
      <c r="AN1" s="164"/>
      <c r="AQ1" s="54"/>
      <c r="AR1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265</v>
      </c>
      <c r="FK1" s="54" t="s">
        <v>301</v>
      </c>
      <c r="FL1" s="54" t="s">
        <v>305</v>
      </c>
      <c r="FM1" s="54" t="s">
        <v>309</v>
      </c>
    </row>
    <row r="2" spans="1:129" ht="21" customHeight="1">
      <c r="A2" s="237" t="s">
        <v>67</v>
      </c>
      <c r="B2" s="238"/>
      <c r="C2" s="172" t="s">
        <v>68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9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5"/>
      <c r="AG2" s="165" t="s">
        <v>80</v>
      </c>
      <c r="AH2" s="166"/>
      <c r="AI2" s="166"/>
      <c r="AJ2" s="166"/>
      <c r="AK2" s="166"/>
      <c r="AL2" s="166"/>
      <c r="AM2" s="166"/>
      <c r="AN2" s="166"/>
      <c r="AQ2" s="55"/>
      <c r="AR2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39"/>
      <c r="B3" s="240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5"/>
      <c r="AG3" s="5"/>
      <c r="AH3" s="5"/>
      <c r="AI3" s="5"/>
      <c r="AJ3" s="5"/>
      <c r="AK3" s="16"/>
      <c r="AL3" s="16"/>
      <c r="AQ3" s="55"/>
      <c r="AR3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39"/>
      <c r="B4" s="240"/>
      <c r="C4" s="172"/>
      <c r="D4" s="172"/>
      <c r="E4" s="172"/>
      <c r="F4" s="172" t="s">
        <v>90</v>
      </c>
      <c r="G4" s="172"/>
      <c r="H4" s="172" t="s">
        <v>91</v>
      </c>
      <c r="I4" s="172"/>
      <c r="J4" s="172"/>
      <c r="K4" s="172" t="s">
        <v>92</v>
      </c>
      <c r="L4" s="172"/>
      <c r="M4" s="172"/>
      <c r="N4" s="172" t="s">
        <v>93</v>
      </c>
      <c r="O4" s="172"/>
      <c r="P4" s="172"/>
      <c r="Q4" s="172"/>
      <c r="R4" s="172"/>
      <c r="S4" s="172"/>
      <c r="T4" s="5"/>
      <c r="U4" s="167" t="s">
        <v>70</v>
      </c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9" t="s">
        <v>538</v>
      </c>
      <c r="AG4" s="169"/>
      <c r="AH4" s="169"/>
      <c r="AI4" s="169"/>
      <c r="AJ4" s="169"/>
      <c r="AK4" s="169"/>
      <c r="AL4" s="169"/>
      <c r="AM4" s="169"/>
      <c r="AN4" s="169"/>
      <c r="AQ4" s="55"/>
      <c r="AR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41"/>
      <c r="B5" s="24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5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9"/>
      <c r="AG5" s="169"/>
      <c r="AH5" s="169"/>
      <c r="AI5" s="169"/>
      <c r="AJ5" s="169"/>
      <c r="AK5" s="169"/>
      <c r="AL5" s="169"/>
      <c r="AM5" s="169"/>
      <c r="AN5" s="169"/>
      <c r="AQ5" s="55"/>
      <c r="AR5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43"/>
      <c r="B6" s="244"/>
      <c r="C6" s="250" t="s">
        <v>87</v>
      </c>
      <c r="D6" s="250"/>
      <c r="E6" s="250"/>
      <c r="F6" s="199">
        <f>AVERAGE(завтракл,обідл,ужинл)</f>
        <v>18</v>
      </c>
      <c r="G6" s="20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5"/>
      <c r="U6" s="167" t="s">
        <v>566</v>
      </c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5"/>
      <c r="AG6" s="5"/>
      <c r="AH6" s="17"/>
      <c r="AI6" s="5"/>
      <c r="AJ6" s="4"/>
      <c r="AK6" s="16"/>
      <c r="AL6" s="16"/>
      <c r="AQ6" s="55"/>
      <c r="AR6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5"/>
      <c r="B7" s="246"/>
      <c r="C7" s="250"/>
      <c r="D7" s="250"/>
      <c r="E7" s="250"/>
      <c r="F7" s="201"/>
      <c r="G7" s="202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5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213" t="s">
        <v>567</v>
      </c>
      <c r="AG7" s="213"/>
      <c r="AH7" s="213"/>
      <c r="AI7" s="213"/>
      <c r="AJ7" s="213"/>
      <c r="AK7" s="213"/>
      <c r="AL7" s="213"/>
      <c r="AM7" s="213"/>
      <c r="AN7" s="213"/>
      <c r="AQ7" s="55"/>
      <c r="AR7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5"/>
      <c r="B8" s="246"/>
      <c r="C8" s="250"/>
      <c r="D8" s="250"/>
      <c r="E8" s="250"/>
      <c r="F8" s="203"/>
      <c r="G8" s="204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5"/>
      <c r="B9" s="246"/>
      <c r="C9" s="173" t="s">
        <v>88</v>
      </c>
      <c r="D9" s="173"/>
      <c r="E9" s="173"/>
      <c r="F9" s="174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3"/>
      <c r="U9" s="13"/>
      <c r="V9" s="13"/>
      <c r="W9" s="13"/>
      <c r="X9" s="252" t="s">
        <v>552</v>
      </c>
      <c r="Y9" s="252"/>
      <c r="Z9" s="252"/>
      <c r="AA9" s="252"/>
      <c r="AB9" s="252"/>
      <c r="AC9" s="252"/>
      <c r="AD9" s="5"/>
      <c r="AE9" s="251" t="s">
        <v>85</v>
      </c>
      <c r="AF9" s="251"/>
      <c r="AG9" s="251" t="s">
        <v>84</v>
      </c>
      <c r="AH9" s="251"/>
      <c r="AI9" s="251" t="s">
        <v>83</v>
      </c>
      <c r="AJ9" s="251"/>
      <c r="AK9" s="251" t="s">
        <v>82</v>
      </c>
      <c r="AL9" s="251"/>
      <c r="AM9" s="251" t="s">
        <v>81</v>
      </c>
      <c r="AN9" s="251"/>
      <c r="AQ9" s="55"/>
      <c r="AR9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5"/>
      <c r="B10" s="246"/>
      <c r="C10" s="173"/>
      <c r="D10" s="173"/>
      <c r="E10" s="173"/>
      <c r="F10" s="174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3"/>
      <c r="U10" s="13"/>
      <c r="V10" s="13"/>
      <c r="W10" s="13"/>
      <c r="X10" s="252"/>
      <c r="Y10" s="252"/>
      <c r="Z10" s="252"/>
      <c r="AA10" s="252"/>
      <c r="AB10" s="252"/>
      <c r="AC10" s="252"/>
      <c r="AD10" s="9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Q10" s="55"/>
      <c r="AR10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5"/>
      <c r="B11" s="246"/>
      <c r="C11" s="173"/>
      <c r="D11" s="173"/>
      <c r="E11" s="173"/>
      <c r="F11" s="174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3"/>
      <c r="U11" s="13"/>
      <c r="V11" s="13"/>
      <c r="W11" s="13"/>
      <c r="X11" s="252"/>
      <c r="Y11" s="252"/>
      <c r="Z11" s="252"/>
      <c r="AA11" s="252"/>
      <c r="AB11" s="252"/>
      <c r="AC11" s="252"/>
      <c r="AD11" s="4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Q11" s="55"/>
      <c r="AR11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5"/>
      <c r="B12" s="246"/>
      <c r="C12" s="173"/>
      <c r="D12" s="173"/>
      <c r="E12" s="173"/>
      <c r="F12" s="174"/>
      <c r="G12" s="174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5"/>
      <c r="B13" s="246"/>
      <c r="C13" s="173" t="s">
        <v>89</v>
      </c>
      <c r="D13" s="173"/>
      <c r="E13" s="173"/>
      <c r="F13" s="209">
        <f>AM451/сред</f>
        <v>43.595517</v>
      </c>
      <c r="G13" s="209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5"/>
      <c r="B14" s="246"/>
      <c r="C14" s="173"/>
      <c r="D14" s="173"/>
      <c r="E14" s="173"/>
      <c r="F14" s="209"/>
      <c r="G14" s="209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5"/>
      <c r="B15" s="246"/>
      <c r="C15" s="173"/>
      <c r="D15" s="173"/>
      <c r="E15" s="17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5"/>
      <c r="B16" s="246"/>
      <c r="C16" s="173"/>
      <c r="D16" s="173"/>
      <c r="E16" s="17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2" t="s">
        <v>75</v>
      </c>
      <c r="B18" s="183"/>
      <c r="C18" s="184"/>
      <c r="D18" s="184"/>
      <c r="E18" s="185"/>
      <c r="F18" s="247" t="s">
        <v>76</v>
      </c>
      <c r="G18" s="186" t="s">
        <v>96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21"/>
      <c r="AH18" s="206" t="s">
        <v>1</v>
      </c>
      <c r="AI18" s="176" t="s">
        <v>106</v>
      </c>
      <c r="AJ18" s="177"/>
      <c r="AK18" s="182" t="s">
        <v>86</v>
      </c>
      <c r="AL18" s="184"/>
      <c r="AM18" s="184"/>
      <c r="AN18" s="185"/>
      <c r="AQ18" s="55"/>
      <c r="AR18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3" t="s">
        <v>74</v>
      </c>
      <c r="B19" s="194"/>
      <c r="C19" s="194"/>
      <c r="D19" s="194"/>
      <c r="E19" s="153"/>
      <c r="F19" s="248"/>
      <c r="G19" s="188" t="s">
        <v>536</v>
      </c>
      <c r="H19" s="189"/>
      <c r="I19" s="189"/>
      <c r="J19" s="189"/>
      <c r="K19" s="189"/>
      <c r="L19" s="190"/>
      <c r="M19" s="188" t="s">
        <v>537</v>
      </c>
      <c r="N19" s="190"/>
      <c r="O19" s="189" t="s">
        <v>71</v>
      </c>
      <c r="P19" s="189"/>
      <c r="Q19" s="189"/>
      <c r="R19" s="189"/>
      <c r="S19" s="189"/>
      <c r="T19" s="189"/>
      <c r="U19" s="189"/>
      <c r="V19" s="189"/>
      <c r="W19" s="234" t="s">
        <v>72</v>
      </c>
      <c r="X19" s="235"/>
      <c r="Y19" s="236"/>
      <c r="Z19" s="188" t="s">
        <v>73</v>
      </c>
      <c r="AA19" s="189"/>
      <c r="AB19" s="189"/>
      <c r="AC19" s="189"/>
      <c r="AD19" s="189"/>
      <c r="AE19" s="189"/>
      <c r="AF19" s="189"/>
      <c r="AG19" s="190"/>
      <c r="AH19" s="207"/>
      <c r="AI19" s="178"/>
      <c r="AJ19" s="179"/>
      <c r="AK19" s="215" t="s">
        <v>5</v>
      </c>
      <c r="AL19" s="216"/>
      <c r="AM19" s="216"/>
      <c r="AN19" s="217"/>
      <c r="AQ19" s="55"/>
      <c r="AR19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5"/>
      <c r="B20" s="196"/>
      <c r="C20" s="196"/>
      <c r="D20" s="196"/>
      <c r="E20" s="197"/>
      <c r="F20" s="248"/>
      <c r="G20" s="191"/>
      <c r="H20" s="192"/>
      <c r="I20" s="192"/>
      <c r="J20" s="192"/>
      <c r="K20" s="192"/>
      <c r="L20" s="193"/>
      <c r="M20" s="191"/>
      <c r="N20" s="193"/>
      <c r="O20" s="192"/>
      <c r="P20" s="192"/>
      <c r="Q20" s="192"/>
      <c r="R20" s="192"/>
      <c r="S20" s="192"/>
      <c r="T20" s="192"/>
      <c r="U20" s="192"/>
      <c r="V20" s="192"/>
      <c r="W20" s="234"/>
      <c r="X20" s="235"/>
      <c r="Y20" s="236"/>
      <c r="Z20" s="191"/>
      <c r="AA20" s="192"/>
      <c r="AB20" s="192"/>
      <c r="AC20" s="192"/>
      <c r="AD20" s="192"/>
      <c r="AE20" s="192"/>
      <c r="AF20" s="192"/>
      <c r="AG20" s="193"/>
      <c r="AH20" s="207"/>
      <c r="AI20" s="178"/>
      <c r="AJ20" s="179"/>
      <c r="AK20" s="218"/>
      <c r="AL20" s="219"/>
      <c r="AM20" s="219"/>
      <c r="AN20" s="220"/>
      <c r="AQ20" s="55"/>
      <c r="AR20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4"/>
      <c r="B21" s="198"/>
      <c r="C21" s="198"/>
      <c r="D21" s="198"/>
      <c r="E21" s="154"/>
      <c r="F21" s="249"/>
      <c r="G21" s="68" t="s">
        <v>135</v>
      </c>
      <c r="H21" s="61" t="s">
        <v>241</v>
      </c>
      <c r="I21" s="61" t="s">
        <v>312</v>
      </c>
      <c r="J21" s="62" t="s">
        <v>564</v>
      </c>
      <c r="K21" s="60" t="s">
        <v>568</v>
      </c>
      <c r="L21" s="112"/>
      <c r="M21" s="68" t="s">
        <v>289</v>
      </c>
      <c r="N21" s="77"/>
      <c r="O21" s="63" t="s">
        <v>141</v>
      </c>
      <c r="P21" s="60" t="s">
        <v>332</v>
      </c>
      <c r="Q21" s="63" t="s">
        <v>242</v>
      </c>
      <c r="R21" s="60" t="s">
        <v>562</v>
      </c>
      <c r="S21" s="60" t="s">
        <v>564</v>
      </c>
      <c r="T21" s="60" t="s">
        <v>217</v>
      </c>
      <c r="U21" s="60"/>
      <c r="V21" s="77"/>
      <c r="W21" s="63" t="s">
        <v>307</v>
      </c>
      <c r="X21" s="60" t="s">
        <v>216</v>
      </c>
      <c r="Y21" s="77"/>
      <c r="Z21" s="63" t="s">
        <v>488</v>
      </c>
      <c r="AA21" s="60" t="s">
        <v>238</v>
      </c>
      <c r="AB21" s="60" t="s">
        <v>269</v>
      </c>
      <c r="AC21" s="60" t="s">
        <v>564</v>
      </c>
      <c r="AD21" s="60" t="s">
        <v>216</v>
      </c>
      <c r="AE21" s="60"/>
      <c r="AF21" s="60"/>
      <c r="AG21" s="77"/>
      <c r="AH21" s="208"/>
      <c r="AI21" s="180"/>
      <c r="AJ21" s="181"/>
      <c r="AK21" s="180" t="s">
        <v>107</v>
      </c>
      <c r="AL21" s="253"/>
      <c r="AM21" s="92" t="s">
        <v>108</v>
      </c>
      <c r="AN21" s="96" t="s">
        <v>109</v>
      </c>
      <c r="AQ21" s="55"/>
      <c r="AR21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21">
        <v>1</v>
      </c>
      <c r="B22" s="221"/>
      <c r="C22" s="221"/>
      <c r="D22" s="221"/>
      <c r="E22" s="221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1">
        <v>31</v>
      </c>
      <c r="AJ22" s="212"/>
      <c r="AK22" s="221">
        <v>32</v>
      </c>
      <c r="AL22" s="221"/>
      <c r="AM22" s="94">
        <v>33</v>
      </c>
      <c r="AN22" s="93">
        <v>34</v>
      </c>
      <c r="AQ22" s="55"/>
      <c r="AR22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30" t="s">
        <v>77</v>
      </c>
      <c r="B23" s="230"/>
      <c r="C23" s="230"/>
      <c r="D23" s="230"/>
      <c r="E23" s="230"/>
      <c r="F23" s="56" t="s">
        <v>1</v>
      </c>
      <c r="G23" s="70">
        <v>18</v>
      </c>
      <c r="H23" s="19">
        <f>G23</f>
        <v>18</v>
      </c>
      <c r="I23" s="19">
        <f>G23</f>
        <v>18</v>
      </c>
      <c r="J23" s="19">
        <f>G23</f>
        <v>18</v>
      </c>
      <c r="K23" s="19">
        <f>G23</f>
        <v>18</v>
      </c>
      <c r="L23" s="56">
        <f>G23</f>
        <v>18</v>
      </c>
      <c r="M23" s="70">
        <v>18</v>
      </c>
      <c r="N23" s="79">
        <f>M23</f>
        <v>18</v>
      </c>
      <c r="O23" s="20">
        <v>18</v>
      </c>
      <c r="P23" s="19">
        <f aca="true" t="shared" si="0" ref="P23:V23">O23</f>
        <v>18</v>
      </c>
      <c r="Q23" s="20">
        <f t="shared" si="0"/>
        <v>18</v>
      </c>
      <c r="R23" s="19">
        <f t="shared" si="0"/>
        <v>18</v>
      </c>
      <c r="S23" s="19">
        <f t="shared" si="0"/>
        <v>18</v>
      </c>
      <c r="T23" s="19">
        <f t="shared" si="0"/>
        <v>18</v>
      </c>
      <c r="U23" s="19">
        <f t="shared" si="0"/>
        <v>18</v>
      </c>
      <c r="V23" s="79">
        <f t="shared" si="0"/>
        <v>18</v>
      </c>
      <c r="W23" s="20">
        <v>18</v>
      </c>
      <c r="X23" s="19">
        <f>W23</f>
        <v>18</v>
      </c>
      <c r="Y23" s="79">
        <f>X23</f>
        <v>18</v>
      </c>
      <c r="Z23" s="20">
        <v>18</v>
      </c>
      <c r="AA23" s="19">
        <f>Z23</f>
        <v>18</v>
      </c>
      <c r="AB23" s="19">
        <f aca="true" t="shared" si="1" ref="AB23:AG23">AA23</f>
        <v>18</v>
      </c>
      <c r="AC23" s="19">
        <f t="shared" si="1"/>
        <v>18</v>
      </c>
      <c r="AD23" s="19">
        <f t="shared" si="1"/>
        <v>18</v>
      </c>
      <c r="AE23" s="19">
        <f t="shared" si="1"/>
        <v>18</v>
      </c>
      <c r="AF23" s="19">
        <f t="shared" si="1"/>
        <v>18</v>
      </c>
      <c r="AG23" s="79">
        <f t="shared" si="1"/>
        <v>18</v>
      </c>
      <c r="AH23" s="2"/>
      <c r="AI23" s="205"/>
      <c r="AJ23" s="205"/>
      <c r="AK23" s="175"/>
      <c r="AL23" s="175"/>
      <c r="AM23" s="1"/>
      <c r="AN23" s="2"/>
      <c r="AQ23" s="55"/>
      <c r="AR23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31" t="s">
        <v>78</v>
      </c>
      <c r="B24" s="231"/>
      <c r="C24" s="231"/>
      <c r="D24" s="231"/>
      <c r="E24" s="232"/>
      <c r="F24" s="57" t="s">
        <v>1</v>
      </c>
      <c r="G24" s="123">
        <f>IF(завтрак1="хліб житній",DS2,(IF(завтрак1="хліб пшеничний",DR2,(VLOOKUP(завтрак1,таб,67,FALSE)))))</f>
        <v>75</v>
      </c>
      <c r="H24" s="39">
        <f>IF(завтрак2="хліб житній",DS2,(IF(завтрак2="хліб пшеничний",DR2,(VLOOKUP(завтрак2,таб,67,FALSE)))))</f>
        <v>120</v>
      </c>
      <c r="I24" s="39">
        <f>IF(завтрак3="хліб житній",DS2,(IF(завтрак3="хліб пшеничний",DR2,(VLOOKUP(завтрак3,таб,67,FALSE)))))</f>
        <v>100</v>
      </c>
      <c r="J24" s="39">
        <v>30</v>
      </c>
      <c r="K24" s="39">
        <f>IF(завтрак5="хліб житній",DS2,(IF(завтрак5="хліб пшеничний",DR2,(VLOOKUP(завтрак5,таб,67,FALSE)))))</f>
        <v>150</v>
      </c>
      <c r="L24" s="113">
        <f>IF(завтрак6="хліб житній",DS2,(IF(завтрак6="хліб пшеничний",DR2,(VLOOKUP(завтрак6,таб,67,FALSE)))))</f>
        <v>0</v>
      </c>
      <c r="M24" s="122">
        <f>IF(завтрак7="хліб житній",DS2,(IF(завтрак7="хліб пшеничний",DR2,(VLOOKUP(завтрак7,таб,67,FALSE)))))</f>
        <v>75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75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120</v>
      </c>
      <c r="R24" s="39">
        <f>IF(обед4="хліб житній",DU2,(IF(обед4="хліб пшеничний",DT2,(VLOOKUP(обед4,таб,67,FALSE)))))</f>
        <v>70</v>
      </c>
      <c r="S24" s="39">
        <v>30</v>
      </c>
      <c r="T24" s="39">
        <f>IF(обед6="хліб житній",DU2,(IF(обед6="хліб пшеничний",DT2,(VLOOKUP(обед6,таб,67,FALSE)))))</f>
        <v>150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60</v>
      </c>
      <c r="X24" s="38">
        <f>VLOOKUP(полдник2,таб,67,FALSE)</f>
        <v>150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75</v>
      </c>
      <c r="AA24" s="38">
        <f>IF(ужин2="хліб житній",DW2,(IF(ужин2="хліб пшеничний",DV2,(VLOOKUP(ужин2,таб,67,FALSE)))))</f>
        <v>120</v>
      </c>
      <c r="AB24" s="38">
        <v>60</v>
      </c>
      <c r="AC24" s="38">
        <v>30</v>
      </c>
      <c r="AD24" s="38">
        <f>IF(ужин5="хліб житній",DW2,(IF(ужин5="хліб пшеничний",DV2,(VLOOKUP(ужин5,таб,67,FALSE)))))</f>
        <v>150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4"/>
      <c r="AJ24" s="214"/>
      <c r="AK24" s="175"/>
      <c r="AL24" s="175"/>
      <c r="AM24" s="1"/>
      <c r="AN24" s="2"/>
      <c r="AQ24" s="55"/>
      <c r="AR2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2" t="s">
        <v>7</v>
      </c>
      <c r="B25" s="162"/>
      <c r="C25" s="162"/>
      <c r="D25" s="162"/>
      <c r="E25" s="163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4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0">
        <v>610001</v>
      </c>
      <c r="AI25" s="138">
        <f>AK25/сред</f>
        <v>0</v>
      </c>
      <c r="AJ25" s="139"/>
      <c r="AK25" s="142">
        <f>SUM(G26:AG26)</f>
        <v>0</v>
      </c>
      <c r="AL25" s="142"/>
      <c r="AM25" s="130">
        <f>IF(AK25=0,0,Таблиця!C267)</f>
        <v>0</v>
      </c>
      <c r="AN25" s="128">
        <f>AK25*AM25</f>
        <v>0</v>
      </c>
      <c r="AQ25" s="54"/>
      <c r="AR25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2"/>
      <c r="B26" s="162"/>
      <c r="C26" s="162"/>
      <c r="D26" s="162"/>
      <c r="E26" s="163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5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1"/>
      <c r="AI26" s="138"/>
      <c r="AJ26" s="139"/>
      <c r="AK26" s="142"/>
      <c r="AL26" s="142"/>
      <c r="AM26" s="131"/>
      <c r="AN26" s="129"/>
      <c r="AQ26" s="55"/>
      <c r="AR26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2" t="s">
        <v>3</v>
      </c>
      <c r="B27" s="162"/>
      <c r="C27" s="162"/>
      <c r="D27" s="162"/>
      <c r="E27" s="163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4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0">
        <v>610002</v>
      </c>
      <c r="AI27" s="138">
        <f>AK27/сред</f>
        <v>0</v>
      </c>
      <c r="AJ27" s="139"/>
      <c r="AK27" s="142">
        <f>SUM(G28:AG28)</f>
        <v>0</v>
      </c>
      <c r="AL27" s="142"/>
      <c r="AM27" s="130">
        <f>IF(AK27=0,0,Таблиця!D267)</f>
        <v>0</v>
      </c>
      <c r="AN27" s="128">
        <f>AK27*AM27</f>
        <v>0</v>
      </c>
      <c r="AQ27" s="54"/>
      <c r="AR27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2"/>
      <c r="B28" s="162"/>
      <c r="C28" s="162"/>
      <c r="D28" s="162"/>
      <c r="E28" s="163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5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1"/>
      <c r="AI28" s="138"/>
      <c r="AJ28" s="139"/>
      <c r="AK28" s="142"/>
      <c r="AL28" s="142"/>
      <c r="AM28" s="131"/>
      <c r="AN28" s="129"/>
      <c r="AQ28" s="55"/>
      <c r="AR28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5" t="s">
        <v>8</v>
      </c>
      <c r="B29" s="155"/>
      <c r="C29" s="155"/>
      <c r="D29" s="155"/>
      <c r="E29" s="156"/>
      <c r="F29" s="64" t="s">
        <v>94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4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72.5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0">
        <v>610009</v>
      </c>
      <c r="AI29" s="138">
        <f>AK29/сред</f>
        <v>0.0725</v>
      </c>
      <c r="AJ29" s="139"/>
      <c r="AK29" s="142">
        <f>SUM(G30:AG30)</f>
        <v>1.305</v>
      </c>
      <c r="AL29" s="142"/>
      <c r="AM29" s="130">
        <f>IF(AK29=0,0,Таблиця!E267)</f>
        <v>98.92</v>
      </c>
      <c r="AN29" s="128">
        <f>AK29*AM29</f>
        <v>129.0906</v>
      </c>
      <c r="AQ29" s="54"/>
      <c r="AR29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2"/>
      <c r="B30" s="162"/>
      <c r="C30" s="162"/>
      <c r="D30" s="162"/>
      <c r="E30" s="163"/>
      <c r="F30" s="59" t="s">
        <v>95</v>
      </c>
      <c r="G30" s="72">
        <f aca="true" t="shared" si="8" ref="G30:N30">IF(G29=0,"",завтракл*G29/1000)</f>
      </c>
      <c r="H30" s="45">
        <f t="shared" si="8"/>
      </c>
      <c r="I30" s="44">
        <f t="shared" si="8"/>
      </c>
      <c r="J30" s="45">
        <f t="shared" si="8"/>
      </c>
      <c r="K30" s="44">
        <f t="shared" si="8"/>
      </c>
      <c r="L30" s="115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  <v>1.305</v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1"/>
      <c r="AI30" s="138"/>
      <c r="AJ30" s="139"/>
      <c r="AK30" s="142"/>
      <c r="AL30" s="142"/>
      <c r="AM30" s="131"/>
      <c r="AN30" s="129"/>
      <c r="AQ30" s="55"/>
      <c r="AR30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2" t="s">
        <v>103</v>
      </c>
      <c r="B31" s="162"/>
      <c r="C31" s="162"/>
      <c r="D31" s="162"/>
      <c r="E31" s="163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4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0">
        <v>610024</v>
      </c>
      <c r="AI31" s="138">
        <f>AK31/сред</f>
        <v>0</v>
      </c>
      <c r="AJ31" s="139"/>
      <c r="AK31" s="142">
        <f>SUM(G32:AG32)</f>
        <v>0</v>
      </c>
      <c r="AL31" s="142"/>
      <c r="AM31" s="130">
        <f>IF(AK31=0,0,Таблиця!DY267)</f>
        <v>0</v>
      </c>
      <c r="AN31" s="128">
        <f>AK31*AM31</f>
        <v>0</v>
      </c>
      <c r="AQ31" s="55"/>
      <c r="AR31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2"/>
      <c r="B32" s="162"/>
      <c r="C32" s="162"/>
      <c r="D32" s="162"/>
      <c r="E32" s="163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5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1"/>
      <c r="AI32" s="138"/>
      <c r="AJ32" s="139"/>
      <c r="AK32" s="142"/>
      <c r="AL32" s="142"/>
      <c r="AM32" s="131"/>
      <c r="AN32" s="129"/>
      <c r="AQ32" s="55"/>
      <c r="AR32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2" t="s">
        <v>9</v>
      </c>
      <c r="B33" s="162"/>
      <c r="C33" s="162"/>
      <c r="D33" s="162"/>
      <c r="E33" s="163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4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0">
        <v>610036</v>
      </c>
      <c r="AI33" s="138">
        <f>AK33/сред</f>
        <v>0</v>
      </c>
      <c r="AJ33" s="139"/>
      <c r="AK33" s="142">
        <f>SUM(G34:AG34)</f>
        <v>0</v>
      </c>
      <c r="AL33" s="142"/>
      <c r="AM33" s="130">
        <f>IF(AK33=0,0,Таблиця!DZ267)</f>
        <v>0</v>
      </c>
      <c r="AN33" s="128">
        <f>AK33*AM33</f>
        <v>0</v>
      </c>
      <c r="AQ33" s="55"/>
      <c r="AR33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2"/>
      <c r="B34" s="162"/>
      <c r="C34" s="162"/>
      <c r="D34" s="162"/>
      <c r="E34" s="163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5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1"/>
      <c r="AI34" s="138"/>
      <c r="AJ34" s="139"/>
      <c r="AK34" s="142"/>
      <c r="AL34" s="142"/>
      <c r="AM34" s="131"/>
      <c r="AN34" s="129"/>
      <c r="AQ34" s="55"/>
      <c r="AR3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2" t="s">
        <v>120</v>
      </c>
      <c r="B35" s="162"/>
      <c r="C35" s="162"/>
      <c r="D35" s="162"/>
      <c r="E35" s="163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4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0">
        <v>610052</v>
      </c>
      <c r="AI35" s="138">
        <f>AK35/сред</f>
        <v>0</v>
      </c>
      <c r="AJ35" s="139"/>
      <c r="AK35" s="142">
        <f>SUM(G36:AG36)</f>
        <v>0</v>
      </c>
      <c r="AL35" s="142"/>
      <c r="AM35" s="130">
        <f>IF(AK35=0,0,Таблиця!EA267)</f>
        <v>0</v>
      </c>
      <c r="AN35" s="128">
        <f>AK35*AM35</f>
        <v>0</v>
      </c>
      <c r="AQ35" s="55"/>
      <c r="AR35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2"/>
      <c r="B36" s="162"/>
      <c r="C36" s="162"/>
      <c r="D36" s="162"/>
      <c r="E36" s="163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5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1"/>
      <c r="AI36" s="138"/>
      <c r="AJ36" s="139"/>
      <c r="AK36" s="142"/>
      <c r="AL36" s="142"/>
      <c r="AM36" s="131"/>
      <c r="AN36" s="129"/>
      <c r="AQ36" s="55"/>
      <c r="AR36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2" t="s">
        <v>10</v>
      </c>
      <c r="B37" s="162"/>
      <c r="C37" s="162"/>
      <c r="D37" s="162"/>
      <c r="E37" s="163"/>
      <c r="F37" s="64" t="s">
        <v>94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4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v>66.9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0">
        <v>611008</v>
      </c>
      <c r="AI37" s="138">
        <f>AK37/сред</f>
        <v>0.0669</v>
      </c>
      <c r="AJ37" s="139"/>
      <c r="AK37" s="142">
        <f>SUM(G38:AG38)</f>
        <v>1.2042</v>
      </c>
      <c r="AL37" s="142"/>
      <c r="AM37" s="130">
        <f>IF(AK37=0,0,Таблиця!I267)</f>
        <v>76.92</v>
      </c>
      <c r="AN37" s="128">
        <f>AK37*AM37</f>
        <v>92.627064</v>
      </c>
      <c r="AQ37" s="55"/>
      <c r="AR37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2"/>
      <c r="B38" s="162"/>
      <c r="C38" s="162"/>
      <c r="D38" s="162"/>
      <c r="E38" s="163"/>
      <c r="F38" s="59" t="s">
        <v>95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5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  <v>1.2042</v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1"/>
      <c r="AI38" s="138"/>
      <c r="AJ38" s="139"/>
      <c r="AK38" s="142"/>
      <c r="AL38" s="142"/>
      <c r="AM38" s="131"/>
      <c r="AN38" s="129"/>
      <c r="AQ38" s="54"/>
      <c r="AR38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2" t="s">
        <v>104</v>
      </c>
      <c r="B39" s="162"/>
      <c r="C39" s="162"/>
      <c r="D39" s="162"/>
      <c r="E39" s="163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4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0">
        <v>611017</v>
      </c>
      <c r="AI39" s="138">
        <f>AK39/сред</f>
        <v>0</v>
      </c>
      <c r="AJ39" s="139"/>
      <c r="AK39" s="142">
        <f>SUM(G40:AG40)</f>
        <v>0</v>
      </c>
      <c r="AL39" s="142"/>
      <c r="AM39" s="130">
        <f>IF(AK39=0,0,Таблиця!EB267)</f>
        <v>0</v>
      </c>
      <c r="AN39" s="128">
        <f>AK39*AM39</f>
        <v>0</v>
      </c>
      <c r="AQ39" s="55"/>
      <c r="AR39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2"/>
      <c r="B40" s="162"/>
      <c r="C40" s="162"/>
      <c r="D40" s="162"/>
      <c r="E40" s="163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5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1"/>
      <c r="AI40" s="138"/>
      <c r="AJ40" s="139"/>
      <c r="AK40" s="142"/>
      <c r="AL40" s="142"/>
      <c r="AM40" s="131"/>
      <c r="AN40" s="129"/>
      <c r="AQ40" s="55"/>
      <c r="AR40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2" t="s">
        <v>11</v>
      </c>
      <c r="B41" s="162"/>
      <c r="C41" s="162"/>
      <c r="D41" s="162"/>
      <c r="E41" s="163"/>
      <c r="F41" s="64" t="s">
        <v>94</v>
      </c>
      <c r="G41" s="71">
        <f>VLOOKUP(завтрак1,таб,10,FALSE)</f>
        <v>0</v>
      </c>
      <c r="H41" s="27">
        <v>3.5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4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v>1.5</v>
      </c>
      <c r="Q41" s="27">
        <v>2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v>3.5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0">
        <v>612001</v>
      </c>
      <c r="AI41" s="138">
        <f>AK41/сред</f>
        <v>0.0105</v>
      </c>
      <c r="AJ41" s="139"/>
      <c r="AK41" s="142">
        <f>SUM(G42:AG42)</f>
        <v>0.189</v>
      </c>
      <c r="AL41" s="142"/>
      <c r="AM41" s="130">
        <f>IF(AK41=0,0,Таблиця!K267)</f>
        <v>166.66</v>
      </c>
      <c r="AN41" s="128">
        <f>AK41*AM41</f>
        <v>31.498739999999998</v>
      </c>
      <c r="AQ41" s="54"/>
      <c r="AR41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2"/>
      <c r="B42" s="162"/>
      <c r="C42" s="162"/>
      <c r="D42" s="162"/>
      <c r="E42" s="163"/>
      <c r="F42" s="59" t="s">
        <v>95</v>
      </c>
      <c r="G42" s="72">
        <f aca="true" t="shared" si="26" ref="G42:N42">IF(G41=0,"",завтракл*G41/1000)</f>
      </c>
      <c r="H42" s="45">
        <f t="shared" si="26"/>
        <v>0.063</v>
      </c>
      <c r="I42" s="44">
        <f t="shared" si="26"/>
      </c>
      <c r="J42" s="45">
        <f t="shared" si="26"/>
      </c>
      <c r="K42" s="44">
        <f t="shared" si="26"/>
      </c>
      <c r="L42" s="115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0.027</v>
      </c>
      <c r="Q42" s="45">
        <f t="shared" si="27"/>
        <v>0.036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0.063</v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1"/>
      <c r="AI42" s="138"/>
      <c r="AJ42" s="139"/>
      <c r="AK42" s="142"/>
      <c r="AL42" s="142"/>
      <c r="AM42" s="131"/>
      <c r="AN42" s="129"/>
      <c r="AQ42" s="55"/>
      <c r="AR42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2" t="s">
        <v>12</v>
      </c>
      <c r="B43" s="162"/>
      <c r="C43" s="162"/>
      <c r="D43" s="162"/>
      <c r="E43" s="163"/>
      <c r="F43" s="64" t="s">
        <v>94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4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0">
        <v>612002</v>
      </c>
      <c r="AI43" s="138">
        <f>AK43/сред</f>
        <v>0</v>
      </c>
      <c r="AJ43" s="139"/>
      <c r="AK43" s="142">
        <f>SUM(G44:AG44)</f>
        <v>0</v>
      </c>
      <c r="AL43" s="142"/>
      <c r="AM43" s="130">
        <f>IF(AK43=0,0,Таблиця!EC267)</f>
        <v>0</v>
      </c>
      <c r="AN43" s="128">
        <f>AK43*AM43</f>
        <v>0</v>
      </c>
      <c r="AQ43" s="55"/>
      <c r="AR43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2"/>
      <c r="B44" s="162"/>
      <c r="C44" s="162"/>
      <c r="D44" s="162"/>
      <c r="E44" s="163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5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1"/>
      <c r="AI44" s="138"/>
      <c r="AJ44" s="139"/>
      <c r="AK44" s="142"/>
      <c r="AL44" s="142"/>
      <c r="AM44" s="131"/>
      <c r="AN44" s="129"/>
      <c r="AQ44" s="55"/>
      <c r="AR4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2" t="s">
        <v>4</v>
      </c>
      <c r="B45" s="162"/>
      <c r="C45" s="162"/>
      <c r="D45" s="162"/>
      <c r="E45" s="163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4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0">
        <v>612024</v>
      </c>
      <c r="AI45" s="138">
        <f>AK45/сред</f>
        <v>0</v>
      </c>
      <c r="AJ45" s="139"/>
      <c r="AK45" s="142">
        <f>SUM(G46:AG46)</f>
        <v>0</v>
      </c>
      <c r="AL45" s="142"/>
      <c r="AM45" s="130">
        <f>IF(AK45=0,0,Таблиця!ED267)</f>
        <v>0</v>
      </c>
      <c r="AN45" s="128">
        <f>AK45*AM45</f>
        <v>0</v>
      </c>
      <c r="AQ45" s="54"/>
      <c r="AR45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2"/>
      <c r="B46" s="162"/>
      <c r="C46" s="162"/>
      <c r="D46" s="162"/>
      <c r="E46" s="163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6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1"/>
      <c r="AI46" s="138"/>
      <c r="AJ46" s="139"/>
      <c r="AK46" s="142"/>
      <c r="AL46" s="142"/>
      <c r="AM46" s="131"/>
      <c r="AN46" s="129"/>
      <c r="AQ46" s="55"/>
      <c r="AR46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2" t="s">
        <v>13</v>
      </c>
      <c r="B47" s="162"/>
      <c r="C47" s="162"/>
      <c r="D47" s="162"/>
      <c r="E47" s="163"/>
      <c r="F47" s="64" t="s">
        <v>94</v>
      </c>
      <c r="G47" s="71">
        <v>3.5</v>
      </c>
      <c r="H47" s="27">
        <f>VLOOKUP(завтрак2,таб,13,FALSE)</f>
        <v>0</v>
      </c>
      <c r="I47" s="26">
        <v>2</v>
      </c>
      <c r="J47" s="27">
        <f>VLOOKUP(завтрак4,таб,13,FALSE)</f>
        <v>0</v>
      </c>
      <c r="K47" s="26">
        <f>VLOOKUP(завтрак5,таб,13,FALSE)</f>
        <v>0</v>
      </c>
      <c r="L47" s="114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5</v>
      </c>
      <c r="P47" s="26">
        <v>4</v>
      </c>
      <c r="Q47" s="27">
        <f>VLOOKUP(обед3,таб,13,FALSE)</f>
        <v>0</v>
      </c>
      <c r="R47" s="26">
        <v>1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2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0</v>
      </c>
      <c r="AA47" s="27">
        <f>VLOOKUP(ужин2,таб,13,FALSE)</f>
        <v>0</v>
      </c>
      <c r="AB47" s="26">
        <v>3.5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0">
        <v>612025</v>
      </c>
      <c r="AI47" s="138">
        <f>AK47/сред</f>
        <v>0.021</v>
      </c>
      <c r="AJ47" s="139"/>
      <c r="AK47" s="142">
        <f>SUM(G48:AG48)</f>
        <v>0.378</v>
      </c>
      <c r="AL47" s="142"/>
      <c r="AM47" s="130">
        <f>IF(AK47=0,0,Таблиця!N267)</f>
        <v>58.8</v>
      </c>
      <c r="AN47" s="128">
        <f>AK47*AM47</f>
        <v>22.226399999999998</v>
      </c>
      <c r="AQ47" s="55"/>
      <c r="AR47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2"/>
      <c r="B48" s="162"/>
      <c r="C48" s="162"/>
      <c r="D48" s="162"/>
      <c r="E48" s="163"/>
      <c r="F48" s="59" t="s">
        <v>95</v>
      </c>
      <c r="G48" s="72">
        <f aca="true" t="shared" si="35" ref="G48:N48">IF(G47=0,"",завтракл*G47/1000)</f>
        <v>0.063</v>
      </c>
      <c r="H48" s="45">
        <f t="shared" si="35"/>
      </c>
      <c r="I48" s="44">
        <f t="shared" si="35"/>
        <v>0.036</v>
      </c>
      <c r="J48" s="45">
        <f t="shared" si="35"/>
      </c>
      <c r="K48" s="44">
        <f t="shared" si="35"/>
      </c>
      <c r="L48" s="115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0.09</v>
      </c>
      <c r="P48" s="44">
        <f t="shared" si="36"/>
        <v>0.072</v>
      </c>
      <c r="Q48" s="45">
        <f t="shared" si="36"/>
      </c>
      <c r="R48" s="44">
        <f t="shared" si="36"/>
        <v>0.018</v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0.036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</c>
      <c r="AA48" s="45">
        <f t="shared" si="37"/>
      </c>
      <c r="AB48" s="44">
        <f t="shared" si="37"/>
        <v>0.063</v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1"/>
      <c r="AI48" s="138"/>
      <c r="AJ48" s="139"/>
      <c r="AK48" s="142"/>
      <c r="AL48" s="142"/>
      <c r="AM48" s="131"/>
      <c r="AN48" s="129"/>
      <c r="AQ48" s="55"/>
      <c r="AR48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2" t="s">
        <v>14</v>
      </c>
      <c r="B49" s="162"/>
      <c r="C49" s="162"/>
      <c r="D49" s="162"/>
      <c r="E49" s="163"/>
      <c r="F49" s="64" t="s">
        <v>94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7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/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/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18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0">
        <v>612036</v>
      </c>
      <c r="AI49" s="138">
        <f>AK49/сред</f>
        <v>0.018000000000000002</v>
      </c>
      <c r="AJ49" s="139"/>
      <c r="AK49" s="142">
        <f>SUM(G50:AG50)</f>
        <v>0.324</v>
      </c>
      <c r="AL49" s="142"/>
      <c r="AM49" s="130">
        <f>IF(AK49=0,0,Таблиця!O267)</f>
        <v>20.6</v>
      </c>
      <c r="AN49" s="128">
        <f>AK49*AM49</f>
        <v>6.6744</v>
      </c>
      <c r="AQ49" s="55"/>
      <c r="AR49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57"/>
      <c r="B50" s="157"/>
      <c r="C50" s="157"/>
      <c r="D50" s="157"/>
      <c r="E50" s="158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6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  <v>0.324</v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1"/>
      <c r="AI50" s="138"/>
      <c r="AJ50" s="139"/>
      <c r="AK50" s="142"/>
      <c r="AL50" s="142"/>
      <c r="AM50" s="131"/>
      <c r="AN50" s="129"/>
      <c r="AQ50" s="55"/>
      <c r="AR50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2" t="s">
        <v>15</v>
      </c>
      <c r="B51" s="162"/>
      <c r="C51" s="162"/>
      <c r="D51" s="162"/>
      <c r="E51" s="163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4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0">
        <v>612034</v>
      </c>
      <c r="AI51" s="138">
        <f>AK51/сред</f>
        <v>0</v>
      </c>
      <c r="AJ51" s="139"/>
      <c r="AK51" s="142">
        <f>SUM(G52:AG52)</f>
        <v>0</v>
      </c>
      <c r="AL51" s="142"/>
      <c r="AM51" s="130">
        <f>IF(AK51=0,0,Таблиця!EE267)</f>
        <v>0</v>
      </c>
      <c r="AN51" s="128">
        <f>AK51*AM51</f>
        <v>0</v>
      </c>
      <c r="AQ51" s="54"/>
      <c r="AR51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2"/>
      <c r="B52" s="162"/>
      <c r="C52" s="162"/>
      <c r="D52" s="162"/>
      <c r="E52" s="163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5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1"/>
      <c r="AI52" s="138"/>
      <c r="AJ52" s="139"/>
      <c r="AK52" s="142"/>
      <c r="AL52" s="142"/>
      <c r="AM52" s="131"/>
      <c r="AN52" s="129"/>
      <c r="AQ52" s="55"/>
      <c r="AR52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5" t="s">
        <v>16</v>
      </c>
      <c r="B53" s="155"/>
      <c r="C53" s="155"/>
      <c r="D53" s="155"/>
      <c r="E53" s="156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7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0">
        <v>612053</v>
      </c>
      <c r="AI53" s="138">
        <f>AK53/сред</f>
        <v>0</v>
      </c>
      <c r="AJ53" s="139"/>
      <c r="AK53" s="142">
        <f>SUM(G54:AG54)</f>
        <v>0</v>
      </c>
      <c r="AL53" s="142"/>
      <c r="AM53" s="130">
        <f>IF(AK53=0,0,Таблиця!Q267)</f>
        <v>0</v>
      </c>
      <c r="AN53" s="128">
        <f>AK53*AM53</f>
        <v>0</v>
      </c>
      <c r="AQ53" s="55"/>
      <c r="AR53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57"/>
      <c r="B54" s="157"/>
      <c r="C54" s="157"/>
      <c r="D54" s="157"/>
      <c r="E54" s="158"/>
      <c r="F54" s="59" t="s">
        <v>95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6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1"/>
      <c r="AI54" s="138"/>
      <c r="AJ54" s="139"/>
      <c r="AK54" s="142"/>
      <c r="AL54" s="142"/>
      <c r="AM54" s="131"/>
      <c r="AN54" s="129"/>
      <c r="AQ54" s="55"/>
      <c r="AR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2" t="s">
        <v>17</v>
      </c>
      <c r="B55" s="162"/>
      <c r="C55" s="162"/>
      <c r="D55" s="162"/>
      <c r="E55" s="163"/>
      <c r="F55" s="64" t="s">
        <v>94</v>
      </c>
      <c r="G55" s="71">
        <f>VLOOKUP(завтрак1,таб,17,FALSE)</f>
        <v>0</v>
      </c>
      <c r="H55" s="32">
        <f>VLOOKUP(завтрак2,таб,17,FALSE)</f>
        <v>0</v>
      </c>
      <c r="I55" s="33">
        <v>15</v>
      </c>
      <c r="J55" s="32">
        <f>VLOOKUP(завтрак4,таб,17,FALSE)</f>
        <v>0</v>
      </c>
      <c r="K55" s="33">
        <f>VLOOKUP(завтрак5,таб,17,FALSE)</f>
        <v>0</v>
      </c>
      <c r="L55" s="118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12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15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0">
        <v>612060</v>
      </c>
      <c r="AI55" s="138">
        <f>AK55/сред</f>
        <v>0.042</v>
      </c>
      <c r="AJ55" s="139"/>
      <c r="AK55" s="142">
        <f>SUM(G56:AG56)</f>
        <v>0.756</v>
      </c>
      <c r="AL55" s="142"/>
      <c r="AM55" s="130">
        <f>IF(AK55=0,0,Таблиця!R267)</f>
        <v>60.75</v>
      </c>
      <c r="AN55" s="128">
        <f>AK55*AM55</f>
        <v>45.927</v>
      </c>
      <c r="AQ55" s="55"/>
      <c r="AR55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2"/>
      <c r="B56" s="162"/>
      <c r="C56" s="162"/>
      <c r="D56" s="162"/>
      <c r="E56" s="163"/>
      <c r="F56" s="59" t="s">
        <v>95</v>
      </c>
      <c r="G56" s="72">
        <f aca="true" t="shared" si="47" ref="G56:N56">IF(G55=0,"",завтракл*G55/1000)</f>
      </c>
      <c r="H56" s="45">
        <f t="shared" si="47"/>
      </c>
      <c r="I56" s="44">
        <f t="shared" si="47"/>
        <v>0.27</v>
      </c>
      <c r="J56" s="45">
        <f t="shared" si="47"/>
      </c>
      <c r="K56" s="44">
        <f t="shared" si="47"/>
      </c>
      <c r="L56" s="115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0.216</v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  <v>0.27</v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1"/>
      <c r="AI56" s="138"/>
      <c r="AJ56" s="139"/>
      <c r="AK56" s="142"/>
      <c r="AL56" s="142"/>
      <c r="AM56" s="131"/>
      <c r="AN56" s="129"/>
      <c r="AQ56" s="54"/>
      <c r="AR56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5" t="s">
        <v>18</v>
      </c>
      <c r="B57" s="155"/>
      <c r="C57" s="155"/>
      <c r="D57" s="155"/>
      <c r="E57" s="156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71</v>
      </c>
      <c r="J57" s="35">
        <f>VLOOKUP(завтрак4,таб,18,FALSE)</f>
        <v>0</v>
      </c>
      <c r="K57" s="36">
        <f>VLOOKUP(завтрак5,таб,18,FALSE)</f>
        <v>0</v>
      </c>
      <c r="L57" s="119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0">
        <v>612087</v>
      </c>
      <c r="AI57" s="138">
        <f>AK57/сред</f>
        <v>0.07100000000000001</v>
      </c>
      <c r="AJ57" s="139"/>
      <c r="AK57" s="142">
        <f>SUM(G58:AG58)</f>
        <v>1.278</v>
      </c>
      <c r="AL57" s="142"/>
      <c r="AM57" s="130">
        <f>IF(AK57=0,0,Таблиця!S267)</f>
        <v>46</v>
      </c>
      <c r="AN57" s="128">
        <f>AK57*AM57</f>
        <v>58.788000000000004</v>
      </c>
      <c r="AQ57" s="54"/>
      <c r="AR57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57"/>
      <c r="B58" s="157"/>
      <c r="C58" s="157"/>
      <c r="D58" s="157"/>
      <c r="E58" s="158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  <v>1.278</v>
      </c>
      <c r="J58" s="47">
        <f t="shared" si="50"/>
      </c>
      <c r="K58" s="43">
        <f t="shared" si="50"/>
      </c>
      <c r="L58" s="116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1"/>
      <c r="AI58" s="138"/>
      <c r="AJ58" s="139"/>
      <c r="AK58" s="142"/>
      <c r="AL58" s="142"/>
      <c r="AM58" s="131"/>
      <c r="AN58" s="129"/>
      <c r="AQ58" s="55"/>
      <c r="AR58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2" t="s">
        <v>19</v>
      </c>
      <c r="B59" s="162"/>
      <c r="C59" s="162"/>
      <c r="D59" s="162"/>
      <c r="E59" s="163"/>
      <c r="F59" s="64" t="s">
        <v>94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18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12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0">
        <v>612075</v>
      </c>
      <c r="AI59" s="138">
        <f>AK59/сред</f>
        <v>0.012</v>
      </c>
      <c r="AJ59" s="139"/>
      <c r="AK59" s="142">
        <f>SUM(G60:AG60)</f>
        <v>0.216</v>
      </c>
      <c r="AL59" s="142"/>
      <c r="AM59" s="130">
        <f>IF(AK59=0,0,Таблиця!T267)</f>
        <v>114.99</v>
      </c>
      <c r="AN59" s="128">
        <f>AK59*AM59</f>
        <v>24.83784</v>
      </c>
      <c r="AQ59" s="54"/>
      <c r="AR59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2"/>
      <c r="B60" s="162"/>
      <c r="C60" s="162"/>
      <c r="D60" s="162"/>
      <c r="E60" s="163"/>
      <c r="F60" s="59" t="s">
        <v>95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5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  <v>0.216</v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1"/>
      <c r="AI60" s="138"/>
      <c r="AJ60" s="139"/>
      <c r="AK60" s="142"/>
      <c r="AL60" s="142"/>
      <c r="AM60" s="131"/>
      <c r="AN60" s="129"/>
      <c r="AQ60" s="55"/>
      <c r="AR60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2" t="s">
        <v>20</v>
      </c>
      <c r="B61" s="162"/>
      <c r="C61" s="162"/>
      <c r="D61" s="162"/>
      <c r="E61" s="163"/>
      <c r="F61" s="64" t="s">
        <v>97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0</v>
      </c>
      <c r="L61" s="118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/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0.75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0">
        <v>612064</v>
      </c>
      <c r="AI61" s="138">
        <f>AK61/сред</f>
        <v>0.75</v>
      </c>
      <c r="AJ61" s="139"/>
      <c r="AK61" s="223">
        <f>SUM(G62:AG62)</f>
        <v>13.5</v>
      </c>
      <c r="AL61" s="223"/>
      <c r="AM61" s="130">
        <f>IF(AK61=0,0,Таблиця!U267)</f>
        <v>4</v>
      </c>
      <c r="AN61" s="128">
        <f>AK61*AM61</f>
        <v>54</v>
      </c>
      <c r="AQ61" s="55"/>
      <c r="AR61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2"/>
      <c r="B62" s="162"/>
      <c r="C62" s="162"/>
      <c r="D62" s="162"/>
      <c r="E62" s="163"/>
      <c r="F62" s="59" t="s">
        <v>97</v>
      </c>
      <c r="G62" s="75">
        <f aca="true" t="shared" si="56" ref="G62:L62">IF(G61=0,"",завтракл*G61)</f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</c>
      <c r="L62" s="120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  <v>13.5</v>
      </c>
      <c r="AA62" s="24">
        <f t="shared" si="58"/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1"/>
      <c r="AI62" s="138"/>
      <c r="AJ62" s="139"/>
      <c r="AK62" s="223"/>
      <c r="AL62" s="223"/>
      <c r="AM62" s="131"/>
      <c r="AN62" s="129"/>
      <c r="AQ62" s="54"/>
      <c r="AR62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5" t="s">
        <v>127</v>
      </c>
      <c r="B63" s="155"/>
      <c r="C63" s="155"/>
      <c r="D63" s="155"/>
      <c r="E63" s="156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19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0">
        <v>612112</v>
      </c>
      <c r="AI63" s="138">
        <f>AK63/сред</f>
        <v>0</v>
      </c>
      <c r="AJ63" s="139"/>
      <c r="AK63" s="142">
        <f>SUM(G64:AG64)</f>
        <v>0</v>
      </c>
      <c r="AL63" s="142"/>
      <c r="AM63" s="130">
        <f>IF(AK63=0,0,Таблиця!V267)</f>
        <v>0</v>
      </c>
      <c r="AN63" s="128">
        <f>AK63*AM63</f>
        <v>0</v>
      </c>
      <c r="AQ63" s="55"/>
      <c r="AR63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57"/>
      <c r="B64" s="157"/>
      <c r="C64" s="157"/>
      <c r="D64" s="157"/>
      <c r="E64" s="158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6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1"/>
      <c r="AI64" s="138"/>
      <c r="AJ64" s="139"/>
      <c r="AK64" s="142"/>
      <c r="AL64" s="142"/>
      <c r="AM64" s="131"/>
      <c r="AN64" s="129"/>
      <c r="AQ64" s="55"/>
      <c r="AR6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2" t="s">
        <v>59</v>
      </c>
      <c r="B65" s="162"/>
      <c r="C65" s="162"/>
      <c r="D65" s="162"/>
      <c r="E65" s="163"/>
      <c r="F65" s="64" t="s">
        <v>94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18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1.6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27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0">
        <v>613001</v>
      </c>
      <c r="AI65" s="138">
        <f>AK65/сред</f>
        <v>0.0286</v>
      </c>
      <c r="AJ65" s="139"/>
      <c r="AK65" s="142">
        <f>SUM(G66:AG66)</f>
        <v>0.5148</v>
      </c>
      <c r="AL65" s="142"/>
      <c r="AM65" s="130">
        <f>IF(AK65=0,0,Таблиця!W267)</f>
        <v>15.5</v>
      </c>
      <c r="AN65" s="128">
        <f>AK65*AM65</f>
        <v>7.979400000000001</v>
      </c>
      <c r="AQ65" s="55"/>
      <c r="AR65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2"/>
      <c r="B66" s="162"/>
      <c r="C66" s="162"/>
      <c r="D66" s="162"/>
      <c r="E66" s="163"/>
      <c r="F66" s="59" t="s">
        <v>95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5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  <v>0.0288</v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0.486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1"/>
      <c r="AI66" s="138"/>
      <c r="AJ66" s="139"/>
      <c r="AK66" s="142"/>
      <c r="AL66" s="142"/>
      <c r="AM66" s="131"/>
      <c r="AN66" s="129"/>
      <c r="AQ66" s="55"/>
      <c r="AR66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5" t="s">
        <v>21</v>
      </c>
      <c r="B67" s="155"/>
      <c r="C67" s="155"/>
      <c r="D67" s="155"/>
      <c r="E67" s="156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19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0">
        <v>613016</v>
      </c>
      <c r="AI67" s="138">
        <f>AK67/сред</f>
        <v>0</v>
      </c>
      <c r="AJ67" s="139"/>
      <c r="AK67" s="142">
        <f>SUM(G68:AG68)</f>
        <v>0</v>
      </c>
      <c r="AL67" s="142"/>
      <c r="AM67" s="130">
        <f>IF(AK67=0,0,Таблиця!X267)</f>
        <v>0</v>
      </c>
      <c r="AN67" s="128">
        <f>AK67*AM67</f>
        <v>0</v>
      </c>
      <c r="AQ67" s="55"/>
      <c r="AR67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57"/>
      <c r="B68" s="157"/>
      <c r="C68" s="157"/>
      <c r="D68" s="157"/>
      <c r="E68" s="158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6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1"/>
      <c r="AI68" s="138"/>
      <c r="AJ68" s="139"/>
      <c r="AK68" s="142"/>
      <c r="AL68" s="142"/>
      <c r="AM68" s="131"/>
      <c r="AN68" s="129"/>
      <c r="AQ68" s="55"/>
      <c r="AR68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2" t="s">
        <v>22</v>
      </c>
      <c r="B69" s="162"/>
      <c r="C69" s="162"/>
      <c r="D69" s="162"/>
      <c r="E69" s="163"/>
      <c r="F69" s="64" t="s">
        <v>94</v>
      </c>
      <c r="G69" s="71">
        <f>VLOOKUP(завтрак1,таб,24,FALSE)</f>
        <v>0</v>
      </c>
      <c r="H69" s="32">
        <f>VLOOKUP(завтрак2,таб,24,FALSE)</f>
        <v>50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18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0">
        <v>613029</v>
      </c>
      <c r="AI69" s="138">
        <f>AK69/сред</f>
        <v>0.05</v>
      </c>
      <c r="AJ69" s="139"/>
      <c r="AK69" s="142">
        <f>SUM(G70:AG70)</f>
        <v>0.9</v>
      </c>
      <c r="AL69" s="142"/>
      <c r="AM69" s="130">
        <f>IF(AK69=0,0,Таблиця!Y267)</f>
        <v>51.4</v>
      </c>
      <c r="AN69" s="128">
        <f>AK69*AM69</f>
        <v>46.26</v>
      </c>
      <c r="AQ69" s="55"/>
      <c r="AR69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2"/>
      <c r="B70" s="162"/>
      <c r="C70" s="162"/>
      <c r="D70" s="162"/>
      <c r="E70" s="163"/>
      <c r="F70" s="59" t="s">
        <v>95</v>
      </c>
      <c r="G70" s="72">
        <f aca="true" t="shared" si="68" ref="G70:N70">IF(G69=0,"",завтракл*G69/1000)</f>
      </c>
      <c r="H70" s="45">
        <f t="shared" si="68"/>
        <v>0.9</v>
      </c>
      <c r="I70" s="44">
        <f t="shared" si="68"/>
      </c>
      <c r="J70" s="45">
        <f t="shared" si="68"/>
      </c>
      <c r="K70" s="44">
        <f t="shared" si="68"/>
      </c>
      <c r="L70" s="115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1"/>
      <c r="AI70" s="138"/>
      <c r="AJ70" s="139"/>
      <c r="AK70" s="142"/>
      <c r="AL70" s="142"/>
      <c r="AM70" s="131"/>
      <c r="AN70" s="129"/>
      <c r="AQ70" s="55"/>
      <c r="AR70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5" t="s">
        <v>23</v>
      </c>
      <c r="B71" s="155"/>
      <c r="C71" s="155"/>
      <c r="D71" s="155"/>
      <c r="E71" s="156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6</v>
      </c>
      <c r="J71" s="35">
        <f>VLOOKUP(завтрак4,таб,25,FALSE)</f>
        <v>0</v>
      </c>
      <c r="K71" s="36">
        <f>VLOOKUP(завтрак5,таб,25,FALSE)</f>
        <v>0</v>
      </c>
      <c r="L71" s="119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0">
        <v>613036</v>
      </c>
      <c r="AI71" s="138">
        <f>AK71/сред</f>
        <v>0.006</v>
      </c>
      <c r="AJ71" s="139"/>
      <c r="AK71" s="142">
        <f>SUM(G72:AG72)</f>
        <v>0.108</v>
      </c>
      <c r="AL71" s="142"/>
      <c r="AM71" s="130">
        <f>IF(AK71=0,0,Таблиця!Z267)</f>
        <v>21.3</v>
      </c>
      <c r="AN71" s="128">
        <f>AK71*AM71</f>
        <v>2.3004000000000002</v>
      </c>
      <c r="AQ71" s="55"/>
      <c r="AR71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57"/>
      <c r="B72" s="157"/>
      <c r="C72" s="157"/>
      <c r="D72" s="157"/>
      <c r="E72" s="158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  <v>0.108</v>
      </c>
      <c r="J72" s="47">
        <f t="shared" si="71"/>
      </c>
      <c r="K72" s="43">
        <f t="shared" si="71"/>
      </c>
      <c r="L72" s="116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1"/>
      <c r="AI72" s="138"/>
      <c r="AJ72" s="139"/>
      <c r="AK72" s="142"/>
      <c r="AL72" s="142"/>
      <c r="AM72" s="131"/>
      <c r="AN72" s="129"/>
      <c r="AQ72" s="55"/>
      <c r="AR72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2" t="s">
        <v>27</v>
      </c>
      <c r="B73" s="162"/>
      <c r="C73" s="162"/>
      <c r="D73" s="162"/>
      <c r="E73" s="163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18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0"/>
      <c r="AI73" s="138">
        <f>AK73/сред</f>
        <v>0</v>
      </c>
      <c r="AJ73" s="139"/>
      <c r="AK73" s="142">
        <f>SUM(G74:AG74)</f>
        <v>0</v>
      </c>
      <c r="AL73" s="142"/>
      <c r="AM73" s="130">
        <f>IF(AK73=0,0,Таблиця!AA267)</f>
        <v>0</v>
      </c>
      <c r="AN73" s="128">
        <f>AK73*AM73</f>
        <v>0</v>
      </c>
      <c r="AQ73" s="54"/>
      <c r="AR73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2"/>
      <c r="B74" s="162"/>
      <c r="C74" s="162"/>
      <c r="D74" s="162"/>
      <c r="E74" s="163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5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1"/>
      <c r="AI74" s="138"/>
      <c r="AJ74" s="139"/>
      <c r="AK74" s="142"/>
      <c r="AL74" s="142"/>
      <c r="AM74" s="131"/>
      <c r="AN74" s="129"/>
      <c r="AQ74" s="55"/>
      <c r="AR7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2" t="s">
        <v>62</v>
      </c>
      <c r="B75" s="162"/>
      <c r="C75" s="162"/>
      <c r="D75" s="162"/>
      <c r="E75" s="163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18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0"/>
      <c r="AI75" s="138">
        <f>AK75/сред</f>
        <v>0</v>
      </c>
      <c r="AJ75" s="139"/>
      <c r="AK75" s="142">
        <f>SUM(G76:AG76)</f>
        <v>0</v>
      </c>
      <c r="AL75" s="142"/>
      <c r="AM75" s="130">
        <f>IF(AK75=0,0,Таблиця!BV267)</f>
        <v>0</v>
      </c>
      <c r="AN75" s="128">
        <f>AK75*AM75</f>
        <v>0</v>
      </c>
      <c r="AQ75" s="55"/>
      <c r="AR75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2"/>
      <c r="B76" s="162"/>
      <c r="C76" s="162"/>
      <c r="D76" s="162"/>
      <c r="E76" s="163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5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1"/>
      <c r="AI76" s="138"/>
      <c r="AJ76" s="139"/>
      <c r="AK76" s="142"/>
      <c r="AL76" s="142"/>
      <c r="AM76" s="131"/>
      <c r="AN76" s="129"/>
      <c r="AQ76" s="55"/>
      <c r="AR76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5" t="s">
        <v>63</v>
      </c>
      <c r="B77" s="155"/>
      <c r="C77" s="155"/>
      <c r="D77" s="155"/>
      <c r="E77" s="156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19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0"/>
      <c r="AI77" s="138">
        <f>AK77/сред</f>
        <v>0</v>
      </c>
      <c r="AJ77" s="139"/>
      <c r="AK77" s="142">
        <f>SUM(G78:AG78)</f>
        <v>0</v>
      </c>
      <c r="AL77" s="142"/>
      <c r="AM77" s="130">
        <f>IF(AK77=0,0,Таблиця!BU267)</f>
        <v>0</v>
      </c>
      <c r="AN77" s="128">
        <f>AK77*AM77</f>
        <v>0</v>
      </c>
      <c r="AQ77" s="55"/>
      <c r="AR77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57"/>
      <c r="B78" s="157"/>
      <c r="C78" s="157"/>
      <c r="D78" s="157"/>
      <c r="E78" s="158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6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1"/>
      <c r="AI78" s="138"/>
      <c r="AJ78" s="139"/>
      <c r="AK78" s="142"/>
      <c r="AL78" s="142"/>
      <c r="AM78" s="131"/>
      <c r="AN78" s="129"/>
      <c r="AQ78" s="55"/>
      <c r="AR78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2" t="s">
        <v>64</v>
      </c>
      <c r="B79" s="162"/>
      <c r="C79" s="162"/>
      <c r="D79" s="162"/>
      <c r="E79" s="163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18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0">
        <v>613052</v>
      </c>
      <c r="AI79" s="138">
        <f>AK79/сред</f>
        <v>0</v>
      </c>
      <c r="AJ79" s="139"/>
      <c r="AK79" s="142">
        <f>SUM(G80:AG80)</f>
        <v>0</v>
      </c>
      <c r="AL79" s="142"/>
      <c r="AM79" s="130">
        <f>IF(AK79=0,0,Таблиця!BW267)</f>
        <v>0</v>
      </c>
      <c r="AN79" s="128">
        <f>AK79*AM79</f>
        <v>0</v>
      </c>
      <c r="AQ79" s="54"/>
      <c r="AR79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2"/>
      <c r="B80" s="162"/>
      <c r="C80" s="162"/>
      <c r="D80" s="162"/>
      <c r="E80" s="163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5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1"/>
      <c r="AI80" s="138"/>
      <c r="AJ80" s="139"/>
      <c r="AK80" s="142"/>
      <c r="AL80" s="142"/>
      <c r="AM80" s="131"/>
      <c r="AN80" s="129"/>
      <c r="AQ80" s="55"/>
      <c r="AR80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5" t="s">
        <v>24</v>
      </c>
      <c r="B81" s="155"/>
      <c r="C81" s="155"/>
      <c r="D81" s="155"/>
      <c r="E81" s="156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19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0">
        <v>603015</v>
      </c>
      <c r="AI81" s="138">
        <f>AK81/сред</f>
        <v>0</v>
      </c>
      <c r="AJ81" s="139"/>
      <c r="AK81" s="142">
        <f>SUM(G82:AG82)</f>
        <v>0</v>
      </c>
      <c r="AL81" s="142"/>
      <c r="AM81" s="130">
        <f>IF(AK81=0,0,Таблиця!AB267)</f>
        <v>0</v>
      </c>
      <c r="AN81" s="128">
        <f>AK81*AM81</f>
        <v>0</v>
      </c>
      <c r="AQ81" s="55"/>
      <c r="AR81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57"/>
      <c r="B82" s="157"/>
      <c r="C82" s="157"/>
      <c r="D82" s="157"/>
      <c r="E82" s="158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6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1"/>
      <c r="AI82" s="138"/>
      <c r="AJ82" s="139"/>
      <c r="AK82" s="142"/>
      <c r="AL82" s="142"/>
      <c r="AM82" s="131"/>
      <c r="AN82" s="129"/>
      <c r="AQ82" s="55"/>
      <c r="AR82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2" t="s">
        <v>26</v>
      </c>
      <c r="B83" s="162"/>
      <c r="C83" s="162"/>
      <c r="D83" s="162"/>
      <c r="E83" s="163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18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43.4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0">
        <v>613046</v>
      </c>
      <c r="AI83" s="138">
        <f>AK83/сред</f>
        <v>0.043399999999999994</v>
      </c>
      <c r="AJ83" s="139"/>
      <c r="AK83" s="142">
        <f>SUM(G84:AG84)</f>
        <v>0.7811999999999999</v>
      </c>
      <c r="AL83" s="142"/>
      <c r="AM83" s="130">
        <f>IF(AK83=0,0,Таблиця!AC267)</f>
        <v>28.1</v>
      </c>
      <c r="AN83" s="128">
        <f>AK83*AM83</f>
        <v>21.951719999999998</v>
      </c>
      <c r="AQ83" s="55"/>
      <c r="AR83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2"/>
      <c r="B84" s="162"/>
      <c r="C84" s="162"/>
      <c r="D84" s="162"/>
      <c r="E84" s="163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5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  <v>0.7811999999999999</v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1"/>
      <c r="AI84" s="138"/>
      <c r="AJ84" s="139"/>
      <c r="AK84" s="142"/>
      <c r="AL84" s="142"/>
      <c r="AM84" s="131"/>
      <c r="AN84" s="129"/>
      <c r="AQ84" s="55"/>
      <c r="AR8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5" t="s">
        <v>25</v>
      </c>
      <c r="B85" s="155"/>
      <c r="C85" s="155"/>
      <c r="D85" s="155"/>
      <c r="E85" s="156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19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0">
        <v>613052</v>
      </c>
      <c r="AI85" s="138">
        <f>AK85/сред</f>
        <v>0</v>
      </c>
      <c r="AJ85" s="139"/>
      <c r="AK85" s="142">
        <f>SUM(G86:AG86)</f>
        <v>0</v>
      </c>
      <c r="AL85" s="142"/>
      <c r="AM85" s="130">
        <f>IF(AK85=0,0,Таблиця!AD267)</f>
        <v>0</v>
      </c>
      <c r="AN85" s="128">
        <f>AK85*AM85</f>
        <v>0</v>
      </c>
      <c r="AQ85" s="55"/>
      <c r="AR85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57"/>
      <c r="B86" s="157"/>
      <c r="C86" s="157"/>
      <c r="D86" s="157"/>
      <c r="E86" s="158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6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1"/>
      <c r="AI86" s="138"/>
      <c r="AJ86" s="139"/>
      <c r="AK86" s="142"/>
      <c r="AL86" s="142"/>
      <c r="AM86" s="131"/>
      <c r="AN86" s="129"/>
      <c r="AQ86" s="55"/>
      <c r="AR86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2" t="s">
        <v>432</v>
      </c>
      <c r="B87" s="162"/>
      <c r="C87" s="162"/>
      <c r="D87" s="162"/>
      <c r="E87" s="163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18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0">
        <v>613068</v>
      </c>
      <c r="AI87" s="138">
        <f>AK87/сред</f>
        <v>0</v>
      </c>
      <c r="AJ87" s="139"/>
      <c r="AK87" s="142">
        <f>SUM(G88:AG88)</f>
        <v>0</v>
      </c>
      <c r="AL87" s="142"/>
      <c r="AM87" s="130">
        <f>IF(AK87=0,0,Таблиця!AE267)</f>
        <v>0</v>
      </c>
      <c r="AN87" s="128">
        <f>AK87*AM87</f>
        <v>0</v>
      </c>
      <c r="AQ87" s="55"/>
      <c r="AR87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2"/>
      <c r="B88" s="162"/>
      <c r="C88" s="162"/>
      <c r="D88" s="162"/>
      <c r="E88" s="163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5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1"/>
      <c r="AI88" s="138"/>
      <c r="AJ88" s="139"/>
      <c r="AK88" s="142"/>
      <c r="AL88" s="142"/>
      <c r="AM88" s="131"/>
      <c r="AN88" s="129"/>
      <c r="AQ88" s="55"/>
      <c r="AR88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6">
        <v>1</v>
      </c>
      <c r="B89" s="226"/>
      <c r="C89" s="226"/>
      <c r="D89" s="226"/>
      <c r="E89" s="227"/>
      <c r="F89" s="143">
        <v>2</v>
      </c>
      <c r="G89" s="145">
        <v>3</v>
      </c>
      <c r="H89" s="149">
        <v>4</v>
      </c>
      <c r="I89" s="149">
        <v>5</v>
      </c>
      <c r="J89" s="149">
        <v>6</v>
      </c>
      <c r="K89" s="149">
        <v>7</v>
      </c>
      <c r="L89" s="143">
        <v>8</v>
      </c>
      <c r="M89" s="145">
        <v>9</v>
      </c>
      <c r="N89" s="147">
        <v>10</v>
      </c>
      <c r="O89" s="153">
        <v>11</v>
      </c>
      <c r="P89" s="149">
        <v>12</v>
      </c>
      <c r="Q89" s="149">
        <v>13</v>
      </c>
      <c r="R89" s="149">
        <v>14</v>
      </c>
      <c r="S89" s="149">
        <v>15</v>
      </c>
      <c r="T89" s="149">
        <v>16</v>
      </c>
      <c r="U89" s="149">
        <v>17</v>
      </c>
      <c r="V89" s="147">
        <v>18</v>
      </c>
      <c r="W89" s="153">
        <v>19</v>
      </c>
      <c r="X89" s="149">
        <v>20</v>
      </c>
      <c r="Y89" s="147">
        <v>21</v>
      </c>
      <c r="Z89" s="153">
        <v>22</v>
      </c>
      <c r="AA89" s="149">
        <v>23</v>
      </c>
      <c r="AB89" s="149">
        <v>24</v>
      </c>
      <c r="AC89" s="149">
        <v>25</v>
      </c>
      <c r="AD89" s="149">
        <v>26</v>
      </c>
      <c r="AE89" s="149">
        <v>27</v>
      </c>
      <c r="AF89" s="149">
        <v>28</v>
      </c>
      <c r="AG89" s="147">
        <v>29</v>
      </c>
      <c r="AH89" s="140"/>
      <c r="AI89" s="138"/>
      <c r="AJ89" s="139"/>
      <c r="AK89" s="142"/>
      <c r="AL89" s="142"/>
      <c r="AM89" s="130"/>
      <c r="AN89" s="128"/>
      <c r="AQ89" s="55"/>
      <c r="AR89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6"/>
      <c r="B90" s="226"/>
      <c r="C90" s="226"/>
      <c r="D90" s="226"/>
      <c r="E90" s="227"/>
      <c r="F90" s="144"/>
      <c r="G90" s="146"/>
      <c r="H90" s="150"/>
      <c r="I90" s="150"/>
      <c r="J90" s="150"/>
      <c r="K90" s="150"/>
      <c r="L90" s="144"/>
      <c r="M90" s="146"/>
      <c r="N90" s="148"/>
      <c r="O90" s="154"/>
      <c r="P90" s="150"/>
      <c r="Q90" s="150"/>
      <c r="R90" s="150"/>
      <c r="S90" s="150"/>
      <c r="T90" s="150"/>
      <c r="U90" s="150"/>
      <c r="V90" s="148"/>
      <c r="W90" s="154"/>
      <c r="X90" s="150"/>
      <c r="Y90" s="148"/>
      <c r="Z90" s="154"/>
      <c r="AA90" s="150"/>
      <c r="AB90" s="150"/>
      <c r="AC90" s="150"/>
      <c r="AD90" s="150"/>
      <c r="AE90" s="150"/>
      <c r="AF90" s="150"/>
      <c r="AG90" s="148"/>
      <c r="AH90" s="141"/>
      <c r="AI90" s="138"/>
      <c r="AJ90" s="139"/>
      <c r="AK90" s="142"/>
      <c r="AL90" s="142"/>
      <c r="AM90" s="131"/>
      <c r="AN90" s="129"/>
      <c r="AQ90" s="55"/>
      <c r="AR90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5" t="s">
        <v>0</v>
      </c>
      <c r="B91" s="155"/>
      <c r="C91" s="155"/>
      <c r="D91" s="155"/>
      <c r="E91" s="156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19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0">
        <v>613072</v>
      </c>
      <c r="AI91" s="224">
        <f>AK91/сред</f>
        <v>0</v>
      </c>
      <c r="AJ91" s="225"/>
      <c r="AK91" s="129">
        <f>SUM(G92:AG92)</f>
        <v>0</v>
      </c>
      <c r="AL91" s="129"/>
      <c r="AM91" s="130">
        <f>IF(AK91=0,0,Таблиця!AF267)</f>
        <v>0</v>
      </c>
      <c r="AN91" s="128">
        <f>AK91*AM91</f>
        <v>0</v>
      </c>
      <c r="AQ91" s="55"/>
      <c r="AR91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57"/>
      <c r="B92" s="157"/>
      <c r="C92" s="157"/>
      <c r="D92" s="157"/>
      <c r="E92" s="158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6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1"/>
      <c r="AI92" s="138"/>
      <c r="AJ92" s="139"/>
      <c r="AK92" s="142"/>
      <c r="AL92" s="142"/>
      <c r="AM92" s="131"/>
      <c r="AN92" s="129"/>
      <c r="AQ92" s="55"/>
      <c r="AR92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2" t="s">
        <v>125</v>
      </c>
      <c r="B93" s="162"/>
      <c r="C93" s="162"/>
      <c r="D93" s="162"/>
      <c r="E93" s="163"/>
      <c r="F93" s="64" t="s">
        <v>94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18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0"/>
      <c r="AI93" s="138">
        <f>AK93/сред</f>
        <v>0</v>
      </c>
      <c r="AJ93" s="139"/>
      <c r="AK93" s="142">
        <f>SUM(G94:AG94)</f>
        <v>0</v>
      </c>
      <c r="AL93" s="142"/>
      <c r="AM93" s="128">
        <f>IF(AK93=0,0,Таблиця!BR267)</f>
        <v>0</v>
      </c>
      <c r="AN93" s="128">
        <f>AK93*AM93</f>
        <v>0</v>
      </c>
      <c r="AQ93" s="55"/>
      <c r="AR93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2"/>
      <c r="B94" s="162"/>
      <c r="C94" s="162"/>
      <c r="D94" s="162"/>
      <c r="E94" s="163"/>
      <c r="F94" s="59" t="s">
        <v>95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5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1"/>
      <c r="AI94" s="138"/>
      <c r="AJ94" s="139"/>
      <c r="AK94" s="142"/>
      <c r="AL94" s="142"/>
      <c r="AM94" s="129"/>
      <c r="AN94" s="129"/>
      <c r="AQ94" s="55"/>
      <c r="AR9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5" t="s">
        <v>124</v>
      </c>
      <c r="B95" s="155"/>
      <c r="C95" s="155"/>
      <c r="D95" s="155"/>
      <c r="E95" s="156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19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/>
      <c r="P95" s="36"/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0">
        <v>614001</v>
      </c>
      <c r="AI95" s="138">
        <f>AK95/сред</f>
        <v>0</v>
      </c>
      <c r="AJ95" s="139"/>
      <c r="AK95" s="142">
        <f>SUM(G96:AG96)</f>
        <v>0</v>
      </c>
      <c r="AL95" s="142"/>
      <c r="AM95" s="130">
        <f>IF(AK95=0,0,Таблиця!EF267)</f>
        <v>0</v>
      </c>
      <c r="AN95" s="128">
        <f>AK95*AM95</f>
        <v>0</v>
      </c>
      <c r="AQ95" s="55"/>
      <c r="AR95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57"/>
      <c r="B96" s="157"/>
      <c r="C96" s="157"/>
      <c r="D96" s="157"/>
      <c r="E96" s="158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6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1"/>
      <c r="AI96" s="138"/>
      <c r="AJ96" s="139"/>
      <c r="AK96" s="142"/>
      <c r="AL96" s="142"/>
      <c r="AM96" s="131"/>
      <c r="AN96" s="129"/>
      <c r="AQ96" s="55"/>
      <c r="AR96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2" t="s">
        <v>28</v>
      </c>
      <c r="B97" s="162"/>
      <c r="C97" s="162"/>
      <c r="D97" s="162"/>
      <c r="E97" s="163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v>10</v>
      </c>
      <c r="J97" s="32">
        <f>VLOOKUP(завтрак4,таб,33,FALSE)</f>
        <v>0</v>
      </c>
      <c r="K97" s="33">
        <f>VLOOKUP(завтрак5,таб,33,FALSE)</f>
        <v>0</v>
      </c>
      <c r="L97" s="118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v>2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v>10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0">
        <v>614002</v>
      </c>
      <c r="AI97" s="138">
        <f>AK97/сред</f>
        <v>0.022000000000000002</v>
      </c>
      <c r="AJ97" s="139"/>
      <c r="AK97" s="142">
        <f>SUM(G98:AG98)</f>
        <v>0.396</v>
      </c>
      <c r="AL97" s="142"/>
      <c r="AM97" s="130">
        <f>IF(AK97=0,0,Таблиця!AH267)</f>
        <v>26.4</v>
      </c>
      <c r="AN97" s="128">
        <f>AK97*AM97</f>
        <v>10.4544</v>
      </c>
      <c r="AQ97" s="55"/>
      <c r="AR97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2"/>
      <c r="B98" s="162"/>
      <c r="C98" s="162"/>
      <c r="D98" s="162"/>
      <c r="E98" s="163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  <v>0.18</v>
      </c>
      <c r="J98" s="45">
        <f t="shared" si="107"/>
      </c>
      <c r="K98" s="44">
        <f t="shared" si="107"/>
      </c>
      <c r="L98" s="115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  <v>0.036</v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0.18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1"/>
      <c r="AI98" s="138"/>
      <c r="AJ98" s="139"/>
      <c r="AK98" s="142"/>
      <c r="AL98" s="142"/>
      <c r="AM98" s="131"/>
      <c r="AN98" s="129"/>
      <c r="AQ98" s="55"/>
      <c r="AR98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5" t="s">
        <v>29</v>
      </c>
      <c r="B99" s="155"/>
      <c r="C99" s="155"/>
      <c r="D99" s="155"/>
      <c r="E99" s="156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19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0">
        <v>614018</v>
      </c>
      <c r="AI99" s="170">
        <f>AK99/сред</f>
        <v>0</v>
      </c>
      <c r="AJ99" s="171"/>
      <c r="AK99" s="142">
        <f>SUM(G100:AG100)</f>
        <v>0</v>
      </c>
      <c r="AL99" s="142"/>
      <c r="AM99" s="130">
        <f>IF(AK99=0,0,Таблиця!AI267)</f>
        <v>0</v>
      </c>
      <c r="AN99" s="128">
        <f>AK99*AM99</f>
        <v>0</v>
      </c>
      <c r="AQ99" s="55"/>
      <c r="AR99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57"/>
      <c r="B100" s="157"/>
      <c r="C100" s="157"/>
      <c r="D100" s="157"/>
      <c r="E100" s="158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6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1"/>
      <c r="AI100" s="170"/>
      <c r="AJ100" s="171"/>
      <c r="AK100" s="142"/>
      <c r="AL100" s="142"/>
      <c r="AM100" s="131"/>
      <c r="AN100" s="129"/>
      <c r="AQ100" s="55"/>
      <c r="AR100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2" t="s">
        <v>30</v>
      </c>
      <c r="B101" s="162"/>
      <c r="C101" s="162"/>
      <c r="D101" s="162"/>
      <c r="E101" s="163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18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0">
        <v>614024</v>
      </c>
      <c r="AI101" s="170">
        <f>AK101/сред</f>
        <v>0</v>
      </c>
      <c r="AJ101" s="171"/>
      <c r="AK101" s="142">
        <f>SUM(G102:AG102)</f>
        <v>0</v>
      </c>
      <c r="AL101" s="142"/>
      <c r="AM101" s="130">
        <f>IF(AK101=0,0,Таблиця!AJ267)</f>
        <v>0</v>
      </c>
      <c r="AN101" s="128">
        <f>AK101*AM101</f>
        <v>0</v>
      </c>
      <c r="AQ101" s="55"/>
      <c r="AR101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2"/>
      <c r="B102" s="162"/>
      <c r="C102" s="162"/>
      <c r="D102" s="162"/>
      <c r="E102" s="163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5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1"/>
      <c r="AI102" s="170"/>
      <c r="AJ102" s="171"/>
      <c r="AK102" s="142"/>
      <c r="AL102" s="142"/>
      <c r="AM102" s="131"/>
      <c r="AN102" s="129"/>
      <c r="AQ102" s="55"/>
      <c r="AR102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5" t="s">
        <v>31</v>
      </c>
      <c r="B103" s="155"/>
      <c r="C103" s="155"/>
      <c r="D103" s="155"/>
      <c r="E103" s="156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19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0">
        <v>614044</v>
      </c>
      <c r="AI103" s="170">
        <f>AK103/сред</f>
        <v>0</v>
      </c>
      <c r="AJ103" s="171"/>
      <c r="AK103" s="142">
        <f>SUM(G104:AG104)</f>
        <v>0</v>
      </c>
      <c r="AL103" s="142"/>
      <c r="AM103" s="130">
        <f>IF(AK103=0,0,Таблиця!EG267)</f>
        <v>0</v>
      </c>
      <c r="AN103" s="128">
        <f>AK103*AM103</f>
        <v>0</v>
      </c>
      <c r="AQ103" s="55"/>
      <c r="AR103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57"/>
      <c r="B104" s="157"/>
      <c r="C104" s="157"/>
      <c r="D104" s="157"/>
      <c r="E104" s="158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6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1"/>
      <c r="AI104" s="170"/>
      <c r="AJ104" s="171"/>
      <c r="AK104" s="142"/>
      <c r="AL104" s="142"/>
      <c r="AM104" s="131"/>
      <c r="AN104" s="129"/>
      <c r="AQ104" s="55"/>
      <c r="AR10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2" t="s">
        <v>32</v>
      </c>
      <c r="B105" s="162"/>
      <c r="C105" s="162"/>
      <c r="D105" s="162"/>
      <c r="E105" s="163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18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0">
        <v>614074</v>
      </c>
      <c r="AI105" s="170">
        <f>AK105/сред</f>
        <v>0</v>
      </c>
      <c r="AJ105" s="171"/>
      <c r="AK105" s="142">
        <f>SUM(G106:AG106)</f>
        <v>0</v>
      </c>
      <c r="AL105" s="142"/>
      <c r="AM105" s="130">
        <f>IF(AK105=0,0,Таблиця!EH267)</f>
        <v>0</v>
      </c>
      <c r="AN105" s="128">
        <f>AK105*AM105</f>
        <v>0</v>
      </c>
      <c r="AQ105" s="55"/>
      <c r="AR105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2"/>
      <c r="B106" s="162"/>
      <c r="C106" s="162"/>
      <c r="D106" s="162"/>
      <c r="E106" s="163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5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1"/>
      <c r="AI106" s="170"/>
      <c r="AJ106" s="171"/>
      <c r="AK106" s="142"/>
      <c r="AL106" s="142"/>
      <c r="AM106" s="131"/>
      <c r="AN106" s="129"/>
      <c r="AQ106" s="55"/>
      <c r="AR106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2" t="s">
        <v>33</v>
      </c>
      <c r="B107" s="162"/>
      <c r="C107" s="162"/>
      <c r="D107" s="162"/>
      <c r="E107" s="163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18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18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18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0">
        <v>615027</v>
      </c>
      <c r="AI107" s="170">
        <f>AK107/сред</f>
        <v>0.036000000000000004</v>
      </c>
      <c r="AJ107" s="171"/>
      <c r="AK107" s="142">
        <f>SUM(G108:AG108)</f>
        <v>0.648</v>
      </c>
      <c r="AL107" s="142"/>
      <c r="AM107" s="130">
        <f>IF(AK107=0,0,Таблиця!AM267)</f>
        <v>52</v>
      </c>
      <c r="AN107" s="128">
        <f>AK107*AM107</f>
        <v>33.696</v>
      </c>
      <c r="AQ107" s="55"/>
      <c r="AR107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2"/>
      <c r="B108" s="162"/>
      <c r="C108" s="162"/>
      <c r="D108" s="162"/>
      <c r="E108" s="163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</c>
      <c r="L108" s="115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  <v>0.324</v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  <v>0.324</v>
      </c>
      <c r="AE108" s="45">
        <f t="shared" si="124"/>
      </c>
      <c r="AF108" s="44">
        <f t="shared" si="124"/>
      </c>
      <c r="AG108" s="82">
        <f t="shared" si="124"/>
      </c>
      <c r="AH108" s="141"/>
      <c r="AI108" s="170"/>
      <c r="AJ108" s="171"/>
      <c r="AK108" s="142"/>
      <c r="AL108" s="142"/>
      <c r="AM108" s="131"/>
      <c r="AN108" s="129"/>
      <c r="AQ108" s="55"/>
      <c r="AR108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5" t="s">
        <v>101</v>
      </c>
      <c r="B109" s="155"/>
      <c r="C109" s="155"/>
      <c r="D109" s="155"/>
      <c r="E109" s="156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19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0">
        <v>615028</v>
      </c>
      <c r="AI109" s="170">
        <f>AK109/сред</f>
        <v>0</v>
      </c>
      <c r="AJ109" s="171"/>
      <c r="AK109" s="142">
        <f>SUM(G110:AG110)</f>
        <v>0</v>
      </c>
      <c r="AL109" s="142"/>
      <c r="AM109" s="130">
        <f>IF(AK109=0,0,Таблиця!AN267)</f>
        <v>0</v>
      </c>
      <c r="AN109" s="128">
        <f>AK109*AM109</f>
        <v>0</v>
      </c>
      <c r="AQ109" s="55"/>
      <c r="AR109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57"/>
      <c r="B110" s="157"/>
      <c r="C110" s="157"/>
      <c r="D110" s="157"/>
      <c r="E110" s="158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6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1"/>
      <c r="AI110" s="170"/>
      <c r="AJ110" s="171"/>
      <c r="AK110" s="142"/>
      <c r="AL110" s="142"/>
      <c r="AM110" s="131"/>
      <c r="AN110" s="129"/>
      <c r="AQ110" s="55"/>
      <c r="AR110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2" t="s">
        <v>34</v>
      </c>
      <c r="B111" s="162"/>
      <c r="C111" s="162"/>
      <c r="D111" s="162"/>
      <c r="E111" s="163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18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0"/>
      <c r="AI111" s="138">
        <f>AK111/сред</f>
        <v>0</v>
      </c>
      <c r="AJ111" s="139"/>
      <c r="AK111" s="142">
        <f>SUM(G112:AG112)</f>
        <v>0</v>
      </c>
      <c r="AL111" s="142"/>
      <c r="AM111" s="130">
        <f>IF(AK111=0,0,Таблиця!AO267)</f>
        <v>0</v>
      </c>
      <c r="AN111" s="128">
        <f>AK111*AM111</f>
        <v>0</v>
      </c>
      <c r="AQ111" s="55"/>
      <c r="AR111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2"/>
      <c r="B112" s="162"/>
      <c r="C112" s="162"/>
      <c r="D112" s="162"/>
      <c r="E112" s="163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</c>
      <c r="L112" s="115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1"/>
      <c r="AI112" s="138"/>
      <c r="AJ112" s="139"/>
      <c r="AK112" s="142"/>
      <c r="AL112" s="142"/>
      <c r="AM112" s="131"/>
      <c r="AN112" s="129"/>
      <c r="AQ112" s="55"/>
      <c r="AR112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2" t="s">
        <v>35</v>
      </c>
      <c r="B113" s="162"/>
      <c r="C113" s="162"/>
      <c r="D113" s="162"/>
      <c r="E113" s="163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19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0"/>
      <c r="AI113" s="138">
        <f>AK113/сред</f>
        <v>0</v>
      </c>
      <c r="AJ113" s="139"/>
      <c r="AK113" s="142">
        <f>SUM(G114:AG114)</f>
        <v>0</v>
      </c>
      <c r="AL113" s="142"/>
      <c r="AM113" s="130">
        <f>IF(AK113=0,0,Таблиця!AP267)</f>
        <v>0</v>
      </c>
      <c r="AN113" s="128">
        <f>AK113*AM113</f>
        <v>0</v>
      </c>
      <c r="AQ113" s="55"/>
      <c r="AR113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57"/>
      <c r="B114" s="157"/>
      <c r="C114" s="157"/>
      <c r="D114" s="157"/>
      <c r="E114" s="158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6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1"/>
      <c r="AI114" s="138"/>
      <c r="AJ114" s="139"/>
      <c r="AK114" s="142"/>
      <c r="AL114" s="142"/>
      <c r="AM114" s="131"/>
      <c r="AN114" s="129"/>
      <c r="AQ114" s="55"/>
      <c r="AR11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2" t="s">
        <v>36</v>
      </c>
      <c r="B115" s="162"/>
      <c r="C115" s="162"/>
      <c r="D115" s="162"/>
      <c r="E115" s="163"/>
      <c r="F115" s="64" t="s">
        <v>94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18">
        <f>VLOOKUP(завтрак6,таб,42,FALSE)</f>
        <v>0</v>
      </c>
      <c r="M115" s="71">
        <f>VLOOKUP(завтрак7,таб,42,FALSE)</f>
        <v>85.5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0">
        <v>615054</v>
      </c>
      <c r="AI115" s="138">
        <f>AK115/сред</f>
        <v>0.08549999999999999</v>
      </c>
      <c r="AJ115" s="139"/>
      <c r="AK115" s="142">
        <f>SUM(G116:AG116)</f>
        <v>1.539</v>
      </c>
      <c r="AL115" s="142"/>
      <c r="AM115" s="130">
        <f>IF(AK115=0,0,Таблиця!AQ267)</f>
        <v>5.95</v>
      </c>
      <c r="AN115" s="128">
        <f>AK115*AM115</f>
        <v>9.15705</v>
      </c>
      <c r="AQ115" s="55"/>
      <c r="AR115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2"/>
      <c r="B116" s="162"/>
      <c r="C116" s="162"/>
      <c r="D116" s="162"/>
      <c r="E116" s="163"/>
      <c r="F116" s="59" t="s">
        <v>95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5">
        <f t="shared" si="134"/>
      </c>
      <c r="M116" s="72">
        <f t="shared" si="134"/>
        <v>1.539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1"/>
      <c r="AI116" s="138"/>
      <c r="AJ116" s="139"/>
      <c r="AK116" s="142"/>
      <c r="AL116" s="142"/>
      <c r="AM116" s="131"/>
      <c r="AN116" s="129"/>
      <c r="AQ116" s="55"/>
      <c r="AR116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5" t="s">
        <v>122</v>
      </c>
      <c r="B117" s="155"/>
      <c r="C117" s="155"/>
      <c r="D117" s="155"/>
      <c r="E117" s="156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19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0"/>
      <c r="AI117" s="138">
        <f>AK117/сред</f>
        <v>0</v>
      </c>
      <c r="AJ117" s="139"/>
      <c r="AK117" s="142">
        <f>SUM(G118:AG118)</f>
        <v>0</v>
      </c>
      <c r="AL117" s="142"/>
      <c r="AM117" s="130">
        <f>IF(AK117=0,0,Таблиця!BX267)</f>
        <v>0</v>
      </c>
      <c r="AN117" s="128">
        <f>AK117*AM117</f>
        <v>0</v>
      </c>
      <c r="AQ117" s="91"/>
      <c r="AR117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57"/>
      <c r="B118" s="157"/>
      <c r="C118" s="157"/>
      <c r="D118" s="157"/>
      <c r="E118" s="158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6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1"/>
      <c r="AI118" s="138"/>
      <c r="AJ118" s="139"/>
      <c r="AK118" s="142"/>
      <c r="AL118" s="142"/>
      <c r="AM118" s="131"/>
      <c r="AN118" s="129"/>
      <c r="AQ118" s="54"/>
      <c r="AR118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2" t="s">
        <v>110</v>
      </c>
      <c r="B119" s="162"/>
      <c r="C119" s="162"/>
      <c r="D119" s="162"/>
      <c r="E119" s="163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18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0"/>
      <c r="AI119" s="138">
        <f>AK119/сред</f>
        <v>0</v>
      </c>
      <c r="AJ119" s="139"/>
      <c r="AK119" s="142">
        <f>SUM(G120:AG120)</f>
        <v>0</v>
      </c>
      <c r="AL119" s="142"/>
      <c r="AM119" s="130">
        <f>IF(AK119=0,0,Таблиця!EI267)</f>
        <v>0</v>
      </c>
      <c r="AN119" s="128">
        <f>AK119*AM119</f>
        <v>0</v>
      </c>
      <c r="AQ119" s="54"/>
      <c r="AR119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2"/>
      <c r="B120" s="162"/>
      <c r="C120" s="162"/>
      <c r="D120" s="162"/>
      <c r="E120" s="163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5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1"/>
      <c r="AI120" s="138"/>
      <c r="AJ120" s="139"/>
      <c r="AK120" s="142"/>
      <c r="AL120" s="142"/>
      <c r="AM120" s="131"/>
      <c r="AN120" s="129"/>
      <c r="AQ120" s="54"/>
      <c r="AR120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5" t="s">
        <v>105</v>
      </c>
      <c r="B121" s="155"/>
      <c r="C121" s="155"/>
      <c r="D121" s="155"/>
      <c r="E121" s="156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19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0"/>
      <c r="AI121" s="138">
        <f>AK121/сред</f>
        <v>0</v>
      </c>
      <c r="AJ121" s="139"/>
      <c r="AK121" s="142">
        <f>SUM(G122:AG122)</f>
        <v>0</v>
      </c>
      <c r="AL121" s="142"/>
      <c r="AM121" s="130">
        <f>IF(AK121=0,0,Таблиця!BZ267)</f>
        <v>0</v>
      </c>
      <c r="AN121" s="128">
        <f>AK121*AM121</f>
        <v>0</v>
      </c>
      <c r="AQ121" s="55"/>
      <c r="AR121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57"/>
      <c r="B122" s="157"/>
      <c r="C122" s="157"/>
      <c r="D122" s="157"/>
      <c r="E122" s="158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6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1"/>
      <c r="AI122" s="138"/>
      <c r="AJ122" s="139"/>
      <c r="AK122" s="142"/>
      <c r="AL122" s="142"/>
      <c r="AM122" s="131"/>
      <c r="AN122" s="129"/>
      <c r="AQ122" s="54"/>
      <c r="AR122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2" t="s">
        <v>102</v>
      </c>
      <c r="B123" s="162"/>
      <c r="C123" s="162"/>
      <c r="D123" s="162"/>
      <c r="E123" s="163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18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0"/>
      <c r="AI123" s="138">
        <f>AK123/сред</f>
        <v>0</v>
      </c>
      <c r="AJ123" s="139"/>
      <c r="AK123" s="142">
        <f>SUM(G124:AG124)</f>
        <v>0</v>
      </c>
      <c r="AL123" s="142"/>
      <c r="AM123" s="130">
        <f>IF(AK123=0,0,Таблиця!CI267)</f>
        <v>0</v>
      </c>
      <c r="AN123" s="128">
        <f>AK123*AM123</f>
        <v>0</v>
      </c>
      <c r="AQ123" s="54"/>
      <c r="AR123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2"/>
      <c r="B124" s="162"/>
      <c r="C124" s="162"/>
      <c r="D124" s="162"/>
      <c r="E124" s="163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5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1"/>
      <c r="AI124" s="138"/>
      <c r="AJ124" s="139"/>
      <c r="AK124" s="142"/>
      <c r="AL124" s="142"/>
      <c r="AM124" s="131"/>
      <c r="AN124" s="129"/>
      <c r="AQ124" s="54"/>
      <c r="AR12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5" t="s">
        <v>37</v>
      </c>
      <c r="B125" s="155"/>
      <c r="C125" s="155"/>
      <c r="D125" s="155"/>
      <c r="E125" s="156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19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143</v>
      </c>
      <c r="Q125" s="35">
        <f>VLOOKUP(обед3,таб,43,FALSE)</f>
        <v>0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146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0">
        <v>615078</v>
      </c>
      <c r="AI125" s="138">
        <f>AK125/сред</f>
        <v>0.289</v>
      </c>
      <c r="AJ125" s="139"/>
      <c r="AK125" s="142">
        <f>SUM(G126:AG126)</f>
        <v>5.202</v>
      </c>
      <c r="AL125" s="142"/>
      <c r="AM125" s="130">
        <f>IF(AK125=0,0,Таблиця!AR267)</f>
        <v>8</v>
      </c>
      <c r="AN125" s="128">
        <f>AK125*AM125</f>
        <v>41.616</v>
      </c>
      <c r="AQ125" s="54"/>
      <c r="AR125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57"/>
      <c r="B126" s="157"/>
      <c r="C126" s="157"/>
      <c r="D126" s="157"/>
      <c r="E126" s="158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6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2.574</v>
      </c>
      <c r="Q126" s="47">
        <f t="shared" si="150"/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  <v>2.628</v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1"/>
      <c r="AI126" s="138"/>
      <c r="AJ126" s="139"/>
      <c r="AK126" s="142"/>
      <c r="AL126" s="142"/>
      <c r="AM126" s="131"/>
      <c r="AN126" s="129"/>
      <c r="AQ126" s="54"/>
      <c r="AR126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2" t="s">
        <v>118</v>
      </c>
      <c r="B127" s="162"/>
      <c r="C127" s="162"/>
      <c r="D127" s="162"/>
      <c r="E127" s="163"/>
      <c r="F127" s="64" t="s">
        <v>94</v>
      </c>
      <c r="G127" s="71">
        <f>VLOOKUP(завтрак1,таб,44,FALSE)</f>
        <v>89.1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18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0">
        <v>615079</v>
      </c>
      <c r="AI127" s="138">
        <f>AK127/сред</f>
        <v>0.0891</v>
      </c>
      <c r="AJ127" s="139"/>
      <c r="AK127" s="142">
        <f>SUM(G128:AG128)</f>
        <v>1.6038</v>
      </c>
      <c r="AL127" s="142"/>
      <c r="AM127" s="130">
        <f>IF(AK127=0,0,Таблиця!AS267)</f>
        <v>14</v>
      </c>
      <c r="AN127" s="128">
        <f>AK127*AM127</f>
        <v>22.4532</v>
      </c>
      <c r="AQ127" s="54"/>
      <c r="AR127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2"/>
      <c r="B128" s="162"/>
      <c r="C128" s="162"/>
      <c r="D128" s="162"/>
      <c r="E128" s="163"/>
      <c r="F128" s="59" t="s">
        <v>95</v>
      </c>
      <c r="G128" s="72">
        <f aca="true" t="shared" si="152" ref="G128:N128">IF(G127=0,"",завтракл*G127/1000)</f>
        <v>1.6038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5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1"/>
      <c r="AI128" s="138"/>
      <c r="AJ128" s="139"/>
      <c r="AK128" s="142"/>
      <c r="AL128" s="142"/>
      <c r="AM128" s="131"/>
      <c r="AN128" s="129"/>
      <c r="AQ128" s="54"/>
      <c r="AR128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5" t="s">
        <v>38</v>
      </c>
      <c r="B129" s="155"/>
      <c r="C129" s="155"/>
      <c r="D129" s="155"/>
      <c r="E129" s="156"/>
      <c r="F129" s="64" t="s">
        <v>94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19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31.3</v>
      </c>
      <c r="Q129" s="35">
        <f>VLOOKUP(обед3,таб,45,FALSE)</f>
        <v>0</v>
      </c>
      <c r="R129" s="36">
        <f>VLOOKUP(обед4,таб,45,FALSE)</f>
        <v>0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28.1</v>
      </c>
      <c r="AA129" s="35">
        <f>VLOOKUP(ужин2,таб,45,FALSE)</f>
        <v>0</v>
      </c>
      <c r="AB129" s="36">
        <v>10.8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0">
        <v>616062</v>
      </c>
      <c r="AI129" s="138">
        <f>AK129/сред</f>
        <v>0.07019999999999998</v>
      </c>
      <c r="AJ129" s="139"/>
      <c r="AK129" s="142">
        <f>SUM(G130:AG130)</f>
        <v>1.2635999999999998</v>
      </c>
      <c r="AL129" s="142"/>
      <c r="AM129" s="130">
        <f>IF(AK129=0,0,Таблиця!AT267)</f>
        <v>11.67</v>
      </c>
      <c r="AN129" s="128">
        <f>AK129*AM129</f>
        <v>14.746211999999998</v>
      </c>
      <c r="AQ129" s="54"/>
      <c r="AR129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57"/>
      <c r="B130" s="157"/>
      <c r="C130" s="157"/>
      <c r="D130" s="157"/>
      <c r="E130" s="158"/>
      <c r="F130" s="59" t="s">
        <v>95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</c>
      <c r="J130" s="47">
        <f t="shared" si="155"/>
      </c>
      <c r="K130" s="43">
        <f t="shared" si="155"/>
      </c>
      <c r="L130" s="116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0.5634</v>
      </c>
      <c r="Q130" s="47">
        <f t="shared" si="156"/>
      </c>
      <c r="R130" s="43">
        <f t="shared" si="156"/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  <v>0.5058</v>
      </c>
      <c r="AA130" s="47">
        <f t="shared" si="157"/>
      </c>
      <c r="AB130" s="43">
        <f t="shared" si="157"/>
        <v>0.19440000000000002</v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1"/>
      <c r="AI130" s="138"/>
      <c r="AJ130" s="139"/>
      <c r="AK130" s="142"/>
      <c r="AL130" s="142"/>
      <c r="AM130" s="131"/>
      <c r="AN130" s="129"/>
      <c r="AQ130" s="54"/>
      <c r="AR130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2" t="s">
        <v>39</v>
      </c>
      <c r="B131" s="162"/>
      <c r="C131" s="162"/>
      <c r="D131" s="162"/>
      <c r="E131" s="163"/>
      <c r="F131" s="64" t="s">
        <v>94</v>
      </c>
      <c r="G131" s="71">
        <f>VLOOKUP(завтрак1,таб,46,FALSE)</f>
        <v>0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18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45</v>
      </c>
      <c r="Q131" s="32">
        <f>VLOOKUP(обед3,таб,46,FALSE)</f>
        <v>0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0</v>
      </c>
      <c r="AA131" s="32">
        <f>VLOOKUP(ужин2,таб,46,FALSE)</f>
        <v>0</v>
      </c>
      <c r="AB131" s="33">
        <v>12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0">
        <v>615084</v>
      </c>
      <c r="AI131" s="138">
        <f>AK131/сред</f>
        <v>0.057</v>
      </c>
      <c r="AJ131" s="139"/>
      <c r="AK131" s="142">
        <f>SUM(G132:AG132)</f>
        <v>1.026</v>
      </c>
      <c r="AL131" s="142"/>
      <c r="AM131" s="130">
        <f>IF(AK131=0,0,Таблиця!AU267)</f>
        <v>11.67</v>
      </c>
      <c r="AN131" s="128">
        <f>AK131*AM131</f>
        <v>11.97342</v>
      </c>
      <c r="AQ131" s="54"/>
      <c r="AR131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2"/>
      <c r="B132" s="162"/>
      <c r="C132" s="162"/>
      <c r="D132" s="162"/>
      <c r="E132" s="163"/>
      <c r="F132" s="59" t="s">
        <v>95</v>
      </c>
      <c r="G132" s="72">
        <f aca="true" t="shared" si="158" ref="G132:N132">IF(G131=0,"",завтракл*G131/1000)</f>
      </c>
      <c r="H132" s="45">
        <f t="shared" si="158"/>
      </c>
      <c r="I132" s="44">
        <f t="shared" si="158"/>
      </c>
      <c r="J132" s="45">
        <f t="shared" si="158"/>
      </c>
      <c r="K132" s="44">
        <f t="shared" si="158"/>
      </c>
      <c r="L132" s="115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  <v>0.81</v>
      </c>
      <c r="Q132" s="45">
        <f t="shared" si="159"/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</c>
      <c r="AA132" s="45">
        <f t="shared" si="160"/>
      </c>
      <c r="AB132" s="44">
        <f t="shared" si="160"/>
        <v>0.216</v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1"/>
      <c r="AI132" s="138"/>
      <c r="AJ132" s="139"/>
      <c r="AK132" s="142"/>
      <c r="AL132" s="142"/>
      <c r="AM132" s="131"/>
      <c r="AN132" s="129"/>
      <c r="AQ132" s="54"/>
      <c r="AR132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5" t="s">
        <v>119</v>
      </c>
      <c r="B133" s="155"/>
      <c r="C133" s="155"/>
      <c r="D133" s="155"/>
      <c r="E133" s="156"/>
      <c r="F133" s="64" t="s">
        <v>94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19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0">
        <v>615088</v>
      </c>
      <c r="AI133" s="138">
        <f>AK133/сред</f>
        <v>0</v>
      </c>
      <c r="AJ133" s="139"/>
      <c r="AK133" s="142">
        <f>SUM(G134:AG134)</f>
        <v>0</v>
      </c>
      <c r="AL133" s="142"/>
      <c r="AM133" s="130">
        <f>IF(AK133=0,0,Таблиця!AV267)</f>
        <v>0</v>
      </c>
      <c r="AN133" s="128">
        <f>AK133*AM133</f>
        <v>0</v>
      </c>
      <c r="AQ133" s="54"/>
      <c r="AR133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57"/>
      <c r="B134" s="157"/>
      <c r="C134" s="157"/>
      <c r="D134" s="157"/>
      <c r="E134" s="158"/>
      <c r="F134" s="59" t="s">
        <v>95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6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1"/>
      <c r="AI134" s="138"/>
      <c r="AJ134" s="139"/>
      <c r="AK134" s="142"/>
      <c r="AL134" s="142"/>
      <c r="AM134" s="131"/>
      <c r="AN134" s="129"/>
      <c r="AQ134" s="54"/>
      <c r="AR13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58" t="s">
        <v>437</v>
      </c>
      <c r="B135" s="159"/>
      <c r="C135" s="159"/>
      <c r="D135" s="159"/>
      <c r="E135" s="159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18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0"/>
      <c r="AI135" s="138">
        <f>AK135/сред</f>
        <v>0</v>
      </c>
      <c r="AJ135" s="139"/>
      <c r="AK135" s="142">
        <f>SUM(G136:AG136)</f>
        <v>0</v>
      </c>
      <c r="AL135" s="142"/>
      <c r="AM135" s="130">
        <f>IF(AK135=0,0,Таблиця!EJ267)</f>
        <v>0</v>
      </c>
      <c r="AN135" s="128">
        <f>AK135*AM135</f>
        <v>0</v>
      </c>
      <c r="AQ135" s="54"/>
      <c r="AR135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0"/>
      <c r="B136" s="161"/>
      <c r="C136" s="161"/>
      <c r="D136" s="161"/>
      <c r="E136" s="161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5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1"/>
      <c r="AI136" s="138"/>
      <c r="AJ136" s="139"/>
      <c r="AK136" s="142"/>
      <c r="AL136" s="142"/>
      <c r="AM136" s="131"/>
      <c r="AN136" s="129"/>
      <c r="AQ136" s="55"/>
      <c r="AR136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5" t="s">
        <v>40</v>
      </c>
      <c r="B137" s="155"/>
      <c r="C137" s="155"/>
      <c r="D137" s="155"/>
      <c r="E137" s="156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19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86.7</v>
      </c>
      <c r="P137" s="36">
        <f>VLOOKUP(обед2,таб,51,FALSE)</f>
        <v>0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0">
        <v>615094</v>
      </c>
      <c r="AI137" s="138">
        <f>AK137/сред</f>
        <v>0.08670000000000001</v>
      </c>
      <c r="AJ137" s="139"/>
      <c r="AK137" s="142">
        <f>SUM(G138:AG138)</f>
        <v>1.5606000000000002</v>
      </c>
      <c r="AL137" s="142"/>
      <c r="AM137" s="130">
        <f>IF(AK137=0,0,Таблиця!AZ267)</f>
        <v>16.7</v>
      </c>
      <c r="AN137" s="128">
        <f>AK137*AM137</f>
        <v>26.062020000000004</v>
      </c>
      <c r="AQ137" s="54"/>
      <c r="AR137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57"/>
      <c r="B138" s="157"/>
      <c r="C138" s="157"/>
      <c r="D138" s="157"/>
      <c r="E138" s="158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6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  <v>1.5606000000000002</v>
      </c>
      <c r="P138" s="43">
        <f t="shared" si="168"/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1"/>
      <c r="AI138" s="138"/>
      <c r="AJ138" s="139"/>
      <c r="AK138" s="142"/>
      <c r="AL138" s="142"/>
      <c r="AM138" s="131"/>
      <c r="AN138" s="129"/>
      <c r="AQ138" s="54"/>
      <c r="AR138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1" t="s">
        <v>113</v>
      </c>
      <c r="B139" s="151"/>
      <c r="C139" s="151"/>
      <c r="D139" s="151"/>
      <c r="E139" s="152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18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0"/>
      <c r="AI139" s="138">
        <f>AK139/сред</f>
        <v>0</v>
      </c>
      <c r="AJ139" s="139"/>
      <c r="AK139" s="142">
        <f>SUM(G140:AG140)</f>
        <v>0</v>
      </c>
      <c r="AL139" s="142"/>
      <c r="AM139" s="130">
        <f>IF(AK139=0,0,Таблиця!AY267)</f>
        <v>0</v>
      </c>
      <c r="AN139" s="128">
        <f>AK139*AM139</f>
        <v>0</v>
      </c>
      <c r="AQ139" s="54"/>
      <c r="AR139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1"/>
      <c r="B140" s="151"/>
      <c r="C140" s="151"/>
      <c r="D140" s="151"/>
      <c r="E140" s="152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5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1"/>
      <c r="AI140" s="138"/>
      <c r="AJ140" s="139"/>
      <c r="AK140" s="142"/>
      <c r="AL140" s="142"/>
      <c r="AM140" s="131"/>
      <c r="AN140" s="129"/>
      <c r="AQ140" s="54"/>
      <c r="AR140">
        <v>140</v>
      </c>
      <c r="CJ140" s="54"/>
      <c r="DE140" s="54"/>
    </row>
    <row r="141" spans="1:109" ht="30.75" customHeight="1">
      <c r="A141" s="155" t="s">
        <v>41</v>
      </c>
      <c r="B141" s="155"/>
      <c r="C141" s="155"/>
      <c r="D141" s="155"/>
      <c r="E141" s="156"/>
      <c r="F141" s="64" t="s">
        <v>94</v>
      </c>
      <c r="G141" s="73">
        <f>VLOOKUP(завтрак1,таб,49,FALSE)</f>
        <v>0</v>
      </c>
      <c r="H141" s="35">
        <v>1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19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0</v>
      </c>
      <c r="Q141" s="35">
        <f>VLOOKUP(обед3,таб,49,FALSE)</f>
        <v>0</v>
      </c>
      <c r="R141" s="36">
        <v>1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0</v>
      </c>
      <c r="AB141" s="36">
        <v>1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0"/>
      <c r="AI141" s="138">
        <f>AK141/сред</f>
        <v>0.0029999999999999996</v>
      </c>
      <c r="AJ141" s="139"/>
      <c r="AK141" s="142">
        <f>SUM(G142:AG142)</f>
        <v>0.05399999999999999</v>
      </c>
      <c r="AL141" s="142"/>
      <c r="AM141" s="130">
        <f>IF(AK141=0,0,Таблиця!AX267)</f>
        <v>52.8</v>
      </c>
      <c r="AN141" s="128">
        <f>AK141*AM141</f>
        <v>2.8511999999999995</v>
      </c>
      <c r="AQ141" s="54"/>
      <c r="AR141">
        <v>141</v>
      </c>
      <c r="DE141" s="54"/>
    </row>
    <row r="142" spans="1:109" ht="30.75" customHeight="1">
      <c r="A142" s="157"/>
      <c r="B142" s="157"/>
      <c r="C142" s="157"/>
      <c r="D142" s="157"/>
      <c r="E142" s="158"/>
      <c r="F142" s="59" t="s">
        <v>95</v>
      </c>
      <c r="G142" s="74">
        <f aca="true" t="shared" si="173" ref="G142:N142">IF(G141=0,"",завтракл*G141/1000)</f>
      </c>
      <c r="H142" s="47">
        <f t="shared" si="173"/>
        <v>0.018</v>
      </c>
      <c r="I142" s="43">
        <f t="shared" si="173"/>
      </c>
      <c r="J142" s="47">
        <f t="shared" si="173"/>
      </c>
      <c r="K142" s="43">
        <f t="shared" si="173"/>
      </c>
      <c r="L142" s="116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</c>
      <c r="Q142" s="47">
        <f t="shared" si="174"/>
      </c>
      <c r="R142" s="43">
        <f t="shared" si="174"/>
        <v>0.018</v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</c>
      <c r="AB142" s="43">
        <f t="shared" si="175"/>
        <v>0.018</v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1"/>
      <c r="AI142" s="138"/>
      <c r="AJ142" s="139"/>
      <c r="AK142" s="142"/>
      <c r="AL142" s="142"/>
      <c r="AM142" s="131"/>
      <c r="AN142" s="129"/>
      <c r="AQ142" s="54"/>
      <c r="AR142">
        <v>142</v>
      </c>
      <c r="CH142" s="54"/>
      <c r="DE142" s="54"/>
    </row>
    <row r="143" spans="1:109" ht="30.75" customHeight="1">
      <c r="A143" s="162" t="s">
        <v>55</v>
      </c>
      <c r="B143" s="162"/>
      <c r="C143" s="162"/>
      <c r="D143" s="162"/>
      <c r="E143" s="163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18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0"/>
      <c r="AI143" s="138">
        <f>AK143/сред</f>
        <v>0</v>
      </c>
      <c r="AJ143" s="139"/>
      <c r="AK143" s="142">
        <f>SUM(G144:AG144)</f>
        <v>0</v>
      </c>
      <c r="AL143" s="142"/>
      <c r="AM143" s="130">
        <f>IF(AK143=0,0,Таблиця!BQ267)</f>
        <v>0</v>
      </c>
      <c r="AN143" s="128">
        <f>AK143*AM143</f>
        <v>0</v>
      </c>
      <c r="AQ143" s="54"/>
      <c r="AR143">
        <v>143</v>
      </c>
      <c r="DE143" s="54"/>
    </row>
    <row r="144" spans="1:109" ht="30.75" customHeight="1">
      <c r="A144" s="162"/>
      <c r="B144" s="162"/>
      <c r="C144" s="162"/>
      <c r="D144" s="162"/>
      <c r="E144" s="163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5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1"/>
      <c r="AI144" s="138"/>
      <c r="AJ144" s="139"/>
      <c r="AK144" s="142"/>
      <c r="AL144" s="142"/>
      <c r="AM144" s="131"/>
      <c r="AN144" s="129"/>
      <c r="AQ144" s="54"/>
      <c r="AR144">
        <v>144</v>
      </c>
      <c r="DE144" s="54"/>
    </row>
    <row r="145" spans="1:109" ht="30.75" customHeight="1">
      <c r="A145" s="155" t="s">
        <v>42</v>
      </c>
      <c r="B145" s="155"/>
      <c r="C145" s="155"/>
      <c r="D145" s="155"/>
      <c r="E145" s="156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19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0"/>
      <c r="AI145" s="138">
        <f>AK145/сред</f>
        <v>0</v>
      </c>
      <c r="AJ145" s="139"/>
      <c r="AK145" s="142">
        <f>SUM(G146:AG146)</f>
        <v>0</v>
      </c>
      <c r="AL145" s="142"/>
      <c r="AM145" s="130">
        <f>IF(AK145=0,0,Таблиця!EK267)</f>
        <v>0</v>
      </c>
      <c r="AN145" s="128">
        <f>AK145*AM145</f>
        <v>0</v>
      </c>
      <c r="AQ145" s="54"/>
      <c r="AR145">
        <v>145</v>
      </c>
      <c r="DE145" s="54"/>
    </row>
    <row r="146" spans="1:109" ht="30.75" customHeight="1">
      <c r="A146" s="157"/>
      <c r="B146" s="157"/>
      <c r="C146" s="157"/>
      <c r="D146" s="157"/>
      <c r="E146" s="158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6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1"/>
      <c r="AI146" s="138"/>
      <c r="AJ146" s="139"/>
      <c r="AK146" s="142"/>
      <c r="AL146" s="142"/>
      <c r="AM146" s="131"/>
      <c r="AN146" s="129"/>
      <c r="AQ146" s="54"/>
      <c r="AR146">
        <v>146</v>
      </c>
      <c r="DE146" s="54"/>
    </row>
    <row r="147" spans="1:109" ht="25.5">
      <c r="A147" s="162" t="s">
        <v>438</v>
      </c>
      <c r="B147" s="162"/>
      <c r="C147" s="162"/>
      <c r="D147" s="162"/>
      <c r="E147" s="163"/>
      <c r="F147" s="64" t="s">
        <v>94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/>
      <c r="K147" s="32">
        <f>IF(завтрак5="хліб пшеничний",100,(VLOOKUP(завтрак5,таб,53,FALSE)))</f>
        <v>0</v>
      </c>
      <c r="L147" s="118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0</v>
      </c>
      <c r="S147" s="33"/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/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0">
        <v>616001</v>
      </c>
      <c r="AI147" s="138">
        <f>AK147/сред</f>
        <v>0</v>
      </c>
      <c r="AJ147" s="139"/>
      <c r="AK147" s="142">
        <f>SUM(G148:AG148)</f>
        <v>0</v>
      </c>
      <c r="AL147" s="142"/>
      <c r="AM147" s="130">
        <f>IF(AK147=0,0,Таблиця!DX267)</f>
        <v>0</v>
      </c>
      <c r="AN147" s="128">
        <f>AK147*AM147</f>
        <v>0</v>
      </c>
      <c r="AQ147" s="54"/>
      <c r="AR147">
        <v>147</v>
      </c>
      <c r="DE147" s="54"/>
    </row>
    <row r="148" spans="1:109" ht="30.75" customHeight="1">
      <c r="A148" s="162"/>
      <c r="B148" s="162"/>
      <c r="C148" s="162"/>
      <c r="D148" s="162"/>
      <c r="E148" s="163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</c>
      <c r="K148" s="44">
        <f t="shared" si="182"/>
      </c>
      <c r="L148" s="115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1"/>
      <c r="AI148" s="138"/>
      <c r="AJ148" s="139"/>
      <c r="AK148" s="142"/>
      <c r="AL148" s="142"/>
      <c r="AM148" s="131"/>
      <c r="AN148" s="129"/>
      <c r="AQ148" s="54"/>
      <c r="AR148">
        <v>148</v>
      </c>
      <c r="DE148" s="54"/>
    </row>
    <row r="149" spans="1:109" ht="30.75" customHeight="1">
      <c r="A149" s="155" t="s">
        <v>570</v>
      </c>
      <c r="B149" s="155"/>
      <c r="C149" s="155"/>
      <c r="D149" s="155"/>
      <c r="E149" s="156"/>
      <c r="F149" s="64" t="s">
        <v>94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30</v>
      </c>
      <c r="K149" s="36">
        <f>IF(завтрак5="хліб житній",50,(VLOOKUP(завтрак5,таб,54,FALSE)))</f>
        <v>0</v>
      </c>
      <c r="L149" s="119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30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30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0">
        <v>616002</v>
      </c>
      <c r="AI149" s="138">
        <f>AK149/сред</f>
        <v>0.09000000000000001</v>
      </c>
      <c r="AJ149" s="139"/>
      <c r="AK149" s="142">
        <f>SUM(G150:AG150)</f>
        <v>1.62</v>
      </c>
      <c r="AL149" s="142"/>
      <c r="AM149" s="130">
        <f>IF(AK149=0,0,Таблиця!BC267)</f>
        <v>15.7</v>
      </c>
      <c r="AN149" s="128">
        <f>AK149*AM149</f>
        <v>25.434</v>
      </c>
      <c r="AQ149" s="54"/>
      <c r="AR149">
        <v>149</v>
      </c>
      <c r="DE149" s="54"/>
    </row>
    <row r="150" spans="1:109" ht="30.75" customHeight="1">
      <c r="A150" s="157"/>
      <c r="B150" s="157"/>
      <c r="C150" s="157"/>
      <c r="D150" s="157"/>
      <c r="E150" s="158"/>
      <c r="F150" s="65" t="s">
        <v>95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  <v>0.54</v>
      </c>
      <c r="K150" s="43">
        <f t="shared" si="185"/>
      </c>
      <c r="L150" s="116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  <v>0.54</v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  <v>0.54</v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1"/>
      <c r="AI150" s="138"/>
      <c r="AJ150" s="139"/>
      <c r="AK150" s="142"/>
      <c r="AL150" s="142"/>
      <c r="AM150" s="131"/>
      <c r="AN150" s="129"/>
      <c r="AQ150" s="54"/>
      <c r="AR150">
        <v>150</v>
      </c>
      <c r="DE150" s="54"/>
    </row>
    <row r="151" spans="1:109" ht="30.75" customHeight="1">
      <c r="A151" s="151" t="s">
        <v>126</v>
      </c>
      <c r="B151" s="151"/>
      <c r="C151" s="151"/>
      <c r="D151" s="151"/>
      <c r="E151" s="152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4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0"/>
      <c r="AI151" s="222">
        <f>AK151/сред</f>
        <v>0</v>
      </c>
      <c r="AJ151" s="223"/>
      <c r="AK151" s="223">
        <f>SUM(G152:AG152)</f>
        <v>0</v>
      </c>
      <c r="AL151" s="223"/>
      <c r="AM151" s="130">
        <f>IF(AK151=0,0,Таблиця!BD267)</f>
        <v>0</v>
      </c>
      <c r="AN151" s="128">
        <f>AK151*AM151</f>
        <v>0</v>
      </c>
      <c r="AQ151" s="54"/>
      <c r="AR151">
        <v>151</v>
      </c>
      <c r="DE151" s="54"/>
    </row>
    <row r="152" spans="1:109" ht="30.75" customHeight="1">
      <c r="A152" s="151"/>
      <c r="B152" s="151"/>
      <c r="C152" s="151"/>
      <c r="D152" s="151"/>
      <c r="E152" s="152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0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1"/>
      <c r="AI152" s="222"/>
      <c r="AJ152" s="223"/>
      <c r="AK152" s="223"/>
      <c r="AL152" s="223"/>
      <c r="AM152" s="131"/>
      <c r="AN152" s="129"/>
      <c r="AQ152" s="54"/>
      <c r="AR152">
        <v>152</v>
      </c>
      <c r="DE152" s="54"/>
    </row>
    <row r="153" spans="1:109" ht="30.75" customHeight="1">
      <c r="A153" s="155" t="s">
        <v>533</v>
      </c>
      <c r="B153" s="155"/>
      <c r="C153" s="155"/>
      <c r="D153" s="155"/>
      <c r="E153" s="156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7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0"/>
      <c r="AI153" s="138">
        <f>AK153/сред</f>
        <v>0</v>
      </c>
      <c r="AJ153" s="139"/>
      <c r="AK153" s="142">
        <f>SUM(G154:AG154)</f>
        <v>0</v>
      </c>
      <c r="AL153" s="142"/>
      <c r="AM153" s="130">
        <f>IF(AK153=0,0,Таблиця!BE267)</f>
        <v>0</v>
      </c>
      <c r="AN153" s="128">
        <f>AK153*AM153</f>
        <v>0</v>
      </c>
      <c r="AQ153" s="54"/>
      <c r="AR153">
        <v>153</v>
      </c>
      <c r="DE153" s="54"/>
    </row>
    <row r="154" spans="1:109" ht="30.75" customHeight="1">
      <c r="A154" s="157"/>
      <c r="B154" s="157"/>
      <c r="C154" s="157"/>
      <c r="D154" s="157"/>
      <c r="E154" s="158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6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1"/>
      <c r="AI154" s="138"/>
      <c r="AJ154" s="139"/>
      <c r="AK154" s="142"/>
      <c r="AL154" s="142"/>
      <c r="AM154" s="131"/>
      <c r="AN154" s="129"/>
      <c r="AQ154" s="54"/>
      <c r="AR154">
        <v>154</v>
      </c>
      <c r="DE154" s="54"/>
    </row>
    <row r="155" spans="1:109" ht="30.75" customHeight="1">
      <c r="A155" s="162" t="s">
        <v>115</v>
      </c>
      <c r="B155" s="162"/>
      <c r="C155" s="162"/>
      <c r="D155" s="162"/>
      <c r="E155" s="163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4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0"/>
      <c r="AI155" s="138">
        <f>AK155/сред</f>
        <v>0</v>
      </c>
      <c r="AJ155" s="139"/>
      <c r="AK155" s="142">
        <f>SUM(G156:AG156)</f>
        <v>0</v>
      </c>
      <c r="AL155" s="142"/>
      <c r="AM155" s="130">
        <f>IF(AK155=0,0,Таблиця!BF267)</f>
        <v>0</v>
      </c>
      <c r="AN155" s="128">
        <f>AK155*AM155</f>
        <v>0</v>
      </c>
      <c r="AQ155" s="54"/>
      <c r="AR155">
        <v>155</v>
      </c>
      <c r="DE155" s="54"/>
    </row>
    <row r="156" spans="1:109" ht="30.75" customHeight="1">
      <c r="A156" s="162"/>
      <c r="B156" s="162"/>
      <c r="C156" s="162"/>
      <c r="D156" s="162"/>
      <c r="E156" s="163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5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1"/>
      <c r="AI156" s="138"/>
      <c r="AJ156" s="139"/>
      <c r="AK156" s="142"/>
      <c r="AL156" s="142"/>
      <c r="AM156" s="131"/>
      <c r="AN156" s="129"/>
      <c r="AQ156" s="54"/>
      <c r="AR156">
        <v>156</v>
      </c>
      <c r="DE156" s="54"/>
    </row>
    <row r="157" spans="1:109" ht="25.5">
      <c r="A157" s="155" t="s">
        <v>44</v>
      </c>
      <c r="B157" s="155"/>
      <c r="C157" s="155"/>
      <c r="D157" s="155"/>
      <c r="E157" s="156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19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0">
        <v>616015</v>
      </c>
      <c r="AI157" s="138">
        <f>AK157/сред</f>
        <v>0</v>
      </c>
      <c r="AJ157" s="139"/>
      <c r="AK157" s="142">
        <f>SUM(G158:AG158)</f>
        <v>0</v>
      </c>
      <c r="AL157" s="142"/>
      <c r="AM157" s="130">
        <f>IF(AK157=0,0,Таблиця!EL267)</f>
        <v>0</v>
      </c>
      <c r="AN157" s="128">
        <f>AK157*AM157</f>
        <v>0</v>
      </c>
      <c r="AQ157" s="54"/>
      <c r="AR157">
        <v>157</v>
      </c>
      <c r="DE157" s="54"/>
    </row>
    <row r="158" spans="1:109" ht="30.75" customHeight="1">
      <c r="A158" s="157"/>
      <c r="B158" s="157"/>
      <c r="C158" s="157"/>
      <c r="D158" s="157"/>
      <c r="E158" s="158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6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1"/>
      <c r="AI158" s="138"/>
      <c r="AJ158" s="139"/>
      <c r="AK158" s="142"/>
      <c r="AL158" s="142"/>
      <c r="AM158" s="131"/>
      <c r="AN158" s="129"/>
      <c r="AQ158" s="54"/>
      <c r="AR158">
        <v>158</v>
      </c>
      <c r="DE158" s="54"/>
    </row>
    <row r="159" spans="1:109" ht="30.75" customHeight="1">
      <c r="A159" s="162" t="s">
        <v>43</v>
      </c>
      <c r="B159" s="162"/>
      <c r="C159" s="162"/>
      <c r="D159" s="162"/>
      <c r="E159" s="163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18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0"/>
      <c r="AI159" s="138">
        <f>AK159/сред</f>
        <v>0</v>
      </c>
      <c r="AJ159" s="139"/>
      <c r="AK159" s="142">
        <f>SUM(G160:AG160)</f>
        <v>0</v>
      </c>
      <c r="AL159" s="142"/>
      <c r="AM159" s="130">
        <f>IF(AK159=0,0,Таблиця!BH267)</f>
        <v>0</v>
      </c>
      <c r="AN159" s="128">
        <f>AK159*AM159</f>
        <v>0</v>
      </c>
      <c r="AQ159" s="54"/>
      <c r="AR159">
        <v>159</v>
      </c>
      <c r="DE159" s="54"/>
    </row>
    <row r="160" spans="1:109" ht="30.75" customHeight="1">
      <c r="A160" s="162"/>
      <c r="B160" s="162"/>
      <c r="C160" s="162"/>
      <c r="D160" s="162"/>
      <c r="E160" s="163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5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1"/>
      <c r="AI160" s="138"/>
      <c r="AJ160" s="139"/>
      <c r="AK160" s="142"/>
      <c r="AL160" s="142"/>
      <c r="AM160" s="131"/>
      <c r="AN160" s="129"/>
      <c r="AQ160" s="54"/>
      <c r="AR160">
        <v>160</v>
      </c>
      <c r="DE160" s="54"/>
    </row>
    <row r="161" spans="1:109" ht="30.75" customHeight="1">
      <c r="A161" s="155" t="s">
        <v>2</v>
      </c>
      <c r="B161" s="155"/>
      <c r="C161" s="155"/>
      <c r="D161" s="155"/>
      <c r="E161" s="156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0.3</v>
      </c>
      <c r="L161" s="119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0">
        <v>616022</v>
      </c>
      <c r="AI161" s="138">
        <f>AK161/сред</f>
        <v>0.0003</v>
      </c>
      <c r="AJ161" s="139"/>
      <c r="AK161" s="142">
        <f>SUM(G162:AG162)</f>
        <v>0.005399999999999999</v>
      </c>
      <c r="AL161" s="142"/>
      <c r="AM161" s="130">
        <f>IF(AK161=0,0,Таблиця!BI267)</f>
        <v>452</v>
      </c>
      <c r="AN161" s="128">
        <f>AK161*AM161</f>
        <v>2.4408</v>
      </c>
      <c r="AQ161" s="54"/>
      <c r="AR161">
        <v>161</v>
      </c>
      <c r="DE161" s="54"/>
    </row>
    <row r="162" spans="1:109" ht="30.75" customHeight="1">
      <c r="A162" s="157"/>
      <c r="B162" s="157"/>
      <c r="C162" s="157"/>
      <c r="D162" s="157"/>
      <c r="E162" s="158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  <v>0.005399999999999999</v>
      </c>
      <c r="L162" s="116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1"/>
      <c r="AI162" s="138"/>
      <c r="AJ162" s="139"/>
      <c r="AK162" s="142"/>
      <c r="AL162" s="142"/>
      <c r="AM162" s="131"/>
      <c r="AN162" s="129"/>
      <c r="AQ162" s="54"/>
      <c r="AR162">
        <v>162</v>
      </c>
      <c r="DE162" s="54"/>
    </row>
    <row r="163" spans="1:109" ht="30.75" customHeight="1">
      <c r="A163" s="162" t="s">
        <v>45</v>
      </c>
      <c r="B163" s="162"/>
      <c r="C163" s="162"/>
      <c r="D163" s="162"/>
      <c r="E163" s="163"/>
      <c r="F163" s="64" t="s">
        <v>94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18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0"/>
      <c r="AI163" s="138">
        <f>AK163/сред</f>
        <v>0</v>
      </c>
      <c r="AJ163" s="139"/>
      <c r="AK163" s="142">
        <f>SUM(G164:AG164)</f>
        <v>0</v>
      </c>
      <c r="AL163" s="142"/>
      <c r="AM163" s="130">
        <f>IF(AK163=0,0,Таблиця!BJ267)</f>
        <v>0</v>
      </c>
      <c r="AN163" s="128">
        <f>AK163*AM163</f>
        <v>0</v>
      </c>
      <c r="AQ163" s="54"/>
      <c r="AR163">
        <v>163</v>
      </c>
      <c r="DE163" s="54"/>
    </row>
    <row r="164" spans="1:109" ht="30.75" customHeight="1">
      <c r="A164" s="162"/>
      <c r="B164" s="162"/>
      <c r="C164" s="162"/>
      <c r="D164" s="162"/>
      <c r="E164" s="163"/>
      <c r="F164" s="59" t="s">
        <v>95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5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1"/>
      <c r="AI164" s="138"/>
      <c r="AJ164" s="139"/>
      <c r="AK164" s="142"/>
      <c r="AL164" s="142"/>
      <c r="AM164" s="131"/>
      <c r="AN164" s="129"/>
      <c r="AQ164" s="54"/>
      <c r="AR164">
        <v>164</v>
      </c>
      <c r="DE164" s="54"/>
    </row>
    <row r="165" spans="1:109" ht="30.75" customHeight="1">
      <c r="A165" s="155" t="s">
        <v>46</v>
      </c>
      <c r="B165" s="155"/>
      <c r="C165" s="155"/>
      <c r="D165" s="155"/>
      <c r="E165" s="156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19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0.6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0"/>
      <c r="AI165" s="138">
        <f>AK165/сред</f>
        <v>0.0006</v>
      </c>
      <c r="AJ165" s="139"/>
      <c r="AK165" s="142">
        <f>SUM(G166:AG166)</f>
        <v>0.010799999999999999</v>
      </c>
      <c r="AL165" s="142"/>
      <c r="AM165" s="130">
        <f>IF(AK165=0,0,Таблиця!BK267)</f>
        <v>190</v>
      </c>
      <c r="AN165" s="128">
        <f>AK165*AM165</f>
        <v>2.0519999999999996</v>
      </c>
      <c r="AQ165" s="54"/>
      <c r="AR165">
        <v>165</v>
      </c>
      <c r="DE165" s="54"/>
    </row>
    <row r="166" spans="1:109" ht="30.75" customHeight="1">
      <c r="A166" s="157"/>
      <c r="B166" s="157"/>
      <c r="C166" s="157"/>
      <c r="D166" s="157"/>
      <c r="E166" s="158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6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  <v>0.010799999999999999</v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1"/>
      <c r="AI166" s="138"/>
      <c r="AJ166" s="139"/>
      <c r="AK166" s="142"/>
      <c r="AL166" s="142"/>
      <c r="AM166" s="131"/>
      <c r="AN166" s="129"/>
      <c r="AQ166" s="54"/>
      <c r="AR166">
        <v>166</v>
      </c>
      <c r="DE166" s="54"/>
    </row>
    <row r="167" spans="1:109" ht="30.75" customHeight="1">
      <c r="A167" s="162" t="s">
        <v>47</v>
      </c>
      <c r="B167" s="162"/>
      <c r="C167" s="162"/>
      <c r="D167" s="162"/>
      <c r="E167" s="163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18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0"/>
      <c r="AI167" s="138">
        <f>AK167/сред</f>
        <v>0</v>
      </c>
      <c r="AJ167" s="139"/>
      <c r="AK167" s="142">
        <f>SUM(G168:AG168)</f>
        <v>0</v>
      </c>
      <c r="AL167" s="142"/>
      <c r="AM167" s="130">
        <f>IF(AK167=0,0,Таблиця!BL267)</f>
        <v>0</v>
      </c>
      <c r="AN167" s="128">
        <f>AK167*AM167</f>
        <v>0</v>
      </c>
      <c r="AQ167" s="54"/>
      <c r="AR167">
        <v>167</v>
      </c>
      <c r="DE167" s="54"/>
    </row>
    <row r="168" spans="1:109" ht="30.75" customHeight="1">
      <c r="A168" s="162"/>
      <c r="B168" s="162"/>
      <c r="C168" s="162"/>
      <c r="D168" s="162"/>
      <c r="E168" s="163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1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1"/>
      <c r="AI168" s="138"/>
      <c r="AJ168" s="139"/>
      <c r="AK168" s="142"/>
      <c r="AL168" s="142"/>
      <c r="AM168" s="131"/>
      <c r="AN168" s="129"/>
      <c r="AQ168" s="54"/>
      <c r="AR168">
        <v>168</v>
      </c>
      <c r="DE168" s="54"/>
    </row>
    <row r="169" spans="1:109" ht="30.75" customHeight="1">
      <c r="A169" s="162" t="s">
        <v>48</v>
      </c>
      <c r="B169" s="162"/>
      <c r="C169" s="162"/>
      <c r="D169" s="162"/>
      <c r="E169" s="163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18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0"/>
      <c r="AI169" s="138">
        <f>AK169/сред</f>
        <v>0</v>
      </c>
      <c r="AJ169" s="139"/>
      <c r="AK169" s="142">
        <f>SUM(G170:AG170)</f>
        <v>0</v>
      </c>
      <c r="AL169" s="142"/>
      <c r="AM169" s="130">
        <f>IF(AK169=0,0,Таблиця!BM267)</f>
        <v>0</v>
      </c>
      <c r="AN169" s="128">
        <f>AK169*AM169</f>
        <v>0</v>
      </c>
      <c r="AQ169" s="54"/>
      <c r="AR169">
        <v>169</v>
      </c>
      <c r="DE169" s="54"/>
    </row>
    <row r="170" spans="1:109" ht="30.75" customHeight="1">
      <c r="A170" s="162"/>
      <c r="B170" s="162"/>
      <c r="C170" s="162"/>
      <c r="D170" s="162"/>
      <c r="E170" s="163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5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1"/>
      <c r="AI170" s="138"/>
      <c r="AJ170" s="139"/>
      <c r="AK170" s="142"/>
      <c r="AL170" s="142"/>
      <c r="AM170" s="131"/>
      <c r="AN170" s="129"/>
      <c r="AQ170" s="54"/>
      <c r="AR170">
        <v>170</v>
      </c>
      <c r="DE170" s="54"/>
    </row>
    <row r="171" spans="1:109" ht="30.75" customHeight="1">
      <c r="A171" s="162" t="s">
        <v>49</v>
      </c>
      <c r="B171" s="162"/>
      <c r="C171" s="162"/>
      <c r="D171" s="162"/>
      <c r="E171" s="163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19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0"/>
      <c r="AI171" s="138">
        <f>AK171/сред</f>
        <v>0</v>
      </c>
      <c r="AJ171" s="139"/>
      <c r="AK171" s="142">
        <f>SUM(G172:AG172)</f>
        <v>0</v>
      </c>
      <c r="AL171" s="142"/>
      <c r="AM171" s="130">
        <f>IF(AK171=0,0,Таблиця!BN267)</f>
        <v>0</v>
      </c>
      <c r="AN171" s="128">
        <f>AK171*AM171</f>
        <v>0</v>
      </c>
      <c r="AQ171" s="54"/>
      <c r="AR171">
        <v>171</v>
      </c>
      <c r="DE171" s="54"/>
    </row>
    <row r="172" spans="1:109" ht="30.75" customHeight="1">
      <c r="A172" s="162"/>
      <c r="B172" s="162"/>
      <c r="C172" s="162"/>
      <c r="D172" s="162"/>
      <c r="E172" s="163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6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1"/>
      <c r="AI172" s="138"/>
      <c r="AJ172" s="139"/>
      <c r="AK172" s="142"/>
      <c r="AL172" s="142"/>
      <c r="AM172" s="131"/>
      <c r="AN172" s="129"/>
      <c r="AQ172" s="54"/>
      <c r="AR172">
        <v>172</v>
      </c>
      <c r="DE172" s="54"/>
    </row>
    <row r="173" spans="1:109" ht="30.75" customHeight="1">
      <c r="A173" s="162" t="s">
        <v>440</v>
      </c>
      <c r="B173" s="162"/>
      <c r="C173" s="162"/>
      <c r="D173" s="162"/>
      <c r="E173" s="163"/>
      <c r="F173" s="64" t="s">
        <v>94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18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0"/>
      <c r="AI173" s="138">
        <f>AK173/сред</f>
        <v>0</v>
      </c>
      <c r="AJ173" s="139"/>
      <c r="AK173" s="142">
        <f>SUM(G174:AG174)</f>
        <v>0</v>
      </c>
      <c r="AL173" s="142"/>
      <c r="AM173" s="130">
        <f>IF(AK173=0,0,Таблиця!BS267)</f>
        <v>0</v>
      </c>
      <c r="AN173" s="128">
        <f>AK173*AM173</f>
        <v>0</v>
      </c>
      <c r="AQ173" s="54"/>
      <c r="AR173">
        <v>173</v>
      </c>
      <c r="DE173" s="54"/>
    </row>
    <row r="174" spans="1:109" ht="30.75" customHeight="1">
      <c r="A174" s="162"/>
      <c r="B174" s="162"/>
      <c r="C174" s="162"/>
      <c r="D174" s="162"/>
      <c r="E174" s="163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5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1"/>
      <c r="AI174" s="138"/>
      <c r="AJ174" s="139"/>
      <c r="AK174" s="142"/>
      <c r="AL174" s="142"/>
      <c r="AM174" s="131"/>
      <c r="AN174" s="129"/>
      <c r="AQ174" s="54"/>
      <c r="AR174">
        <v>174</v>
      </c>
      <c r="DE174" s="54"/>
    </row>
    <row r="175" spans="1:109" ht="30.75" customHeight="1">
      <c r="A175" s="151" t="s">
        <v>65</v>
      </c>
      <c r="B175" s="151"/>
      <c r="C175" s="151"/>
      <c r="D175" s="151"/>
      <c r="E175" s="152"/>
      <c r="F175" s="64" t="s">
        <v>94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3</v>
      </c>
      <c r="J175" s="35">
        <f>VLOOKUP(завтрак4,таб,71,FALSE)</f>
        <v>0</v>
      </c>
      <c r="K175" s="36">
        <f>VLOOKUP(завтрак5,таб,71,FALSE)</f>
        <v>0</v>
      </c>
      <c r="L175" s="119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0"/>
      <c r="AI175" s="138">
        <f>AK175/сред</f>
        <v>0.003</v>
      </c>
      <c r="AJ175" s="139"/>
      <c r="AK175" s="142">
        <f>SUM(G176:AG176)</f>
        <v>0.054</v>
      </c>
      <c r="AL175" s="142"/>
      <c r="AM175" s="130">
        <f>IF(AK175=0,0,Таблиця!BT267)</f>
        <v>39</v>
      </c>
      <c r="AN175" s="128">
        <f>AK175*AM175</f>
        <v>2.106</v>
      </c>
      <c r="AQ175" s="54"/>
      <c r="AR175">
        <v>175</v>
      </c>
      <c r="DE175" s="54"/>
    </row>
    <row r="176" spans="1:109" ht="30.75" customHeight="1">
      <c r="A176" s="228"/>
      <c r="B176" s="228"/>
      <c r="C176" s="228"/>
      <c r="D176" s="228"/>
      <c r="E176" s="229"/>
      <c r="F176" s="59" t="s">
        <v>95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  <v>0.054</v>
      </c>
      <c r="J176" s="45">
        <f t="shared" si="224"/>
      </c>
      <c r="K176" s="44">
        <f t="shared" si="224"/>
      </c>
      <c r="L176" s="115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1"/>
      <c r="AI176" s="138"/>
      <c r="AJ176" s="139"/>
      <c r="AK176" s="142"/>
      <c r="AL176" s="142"/>
      <c r="AM176" s="131"/>
      <c r="AN176" s="129"/>
      <c r="AQ176" s="54"/>
      <c r="AR176">
        <v>176</v>
      </c>
      <c r="DE176" s="54"/>
    </row>
    <row r="177" spans="1:109" ht="30.75" customHeight="1" hidden="1">
      <c r="A177" s="151" t="s">
        <v>123</v>
      </c>
      <c r="B177" s="151"/>
      <c r="C177" s="151"/>
      <c r="D177" s="151"/>
      <c r="E177" s="152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18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0"/>
      <c r="AI177" s="138">
        <f>AK177/сред</f>
        <v>0</v>
      </c>
      <c r="AJ177" s="139"/>
      <c r="AK177" s="142">
        <f>SUM(G178:AG178)</f>
        <v>0</v>
      </c>
      <c r="AL177" s="142"/>
      <c r="AM177" s="130">
        <f>IF(AK177=0,0,Таблиця!BT269)</f>
        <v>0</v>
      </c>
      <c r="AN177" s="128">
        <f>AK177*AM177</f>
        <v>0</v>
      </c>
      <c r="AQ177" s="54"/>
      <c r="AR177">
        <v>177</v>
      </c>
      <c r="DE177" s="54"/>
    </row>
    <row r="178" spans="1:109" ht="30.75" customHeight="1" hidden="1">
      <c r="A178" s="151"/>
      <c r="B178" s="151"/>
      <c r="C178" s="151"/>
      <c r="D178" s="151"/>
      <c r="E178" s="152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5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1"/>
      <c r="AI178" s="138"/>
      <c r="AJ178" s="139"/>
      <c r="AK178" s="142"/>
      <c r="AL178" s="142"/>
      <c r="AM178" s="131"/>
      <c r="AN178" s="129"/>
      <c r="AQ178" s="54"/>
      <c r="AR178">
        <v>178</v>
      </c>
      <c r="DE178" s="54"/>
    </row>
    <row r="179" spans="1:109" ht="30.75" customHeight="1" hidden="1">
      <c r="A179" s="132" t="s">
        <v>112</v>
      </c>
      <c r="B179" s="133"/>
      <c r="C179" s="133"/>
      <c r="D179" s="133"/>
      <c r="E179" s="134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4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0"/>
      <c r="AI179" s="138">
        <f>AK179/сред</f>
        <v>0</v>
      </c>
      <c r="AJ179" s="139"/>
      <c r="AK179" s="142">
        <f>SUM(G180:AG180)</f>
        <v>0</v>
      </c>
      <c r="AL179" s="142"/>
      <c r="AM179" s="130">
        <f>IF(AK179=0,0,Таблиця!BT271)</f>
        <v>0</v>
      </c>
      <c r="AN179" s="128">
        <f>AK179*AM179</f>
        <v>0</v>
      </c>
      <c r="AQ179" s="54"/>
      <c r="AR179">
        <v>179</v>
      </c>
      <c r="DE179" s="54"/>
    </row>
    <row r="180" spans="1:109" ht="30.75" customHeight="1" hidden="1">
      <c r="A180" s="135"/>
      <c r="B180" s="136"/>
      <c r="C180" s="136"/>
      <c r="D180" s="136"/>
      <c r="E180" s="137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6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1"/>
      <c r="AI180" s="138"/>
      <c r="AJ180" s="139"/>
      <c r="AK180" s="142"/>
      <c r="AL180" s="142"/>
      <c r="AM180" s="131"/>
      <c r="AN180" s="129"/>
      <c r="AQ180" s="54"/>
      <c r="AR180">
        <v>180</v>
      </c>
      <c r="DE180" s="97"/>
    </row>
    <row r="181" spans="1:109" ht="30.75" customHeight="1" hidden="1">
      <c r="A181" s="132" t="s">
        <v>425</v>
      </c>
      <c r="B181" s="133"/>
      <c r="C181" s="133"/>
      <c r="D181" s="133"/>
      <c r="E181" s="134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4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254"/>
      <c r="AI181" s="138">
        <f>AK181/сред</f>
        <v>0</v>
      </c>
      <c r="AJ181" s="139"/>
      <c r="AK181" s="142">
        <f>SUM(G182:AG182)</f>
        <v>0</v>
      </c>
      <c r="AL181" s="142"/>
      <c r="AM181" s="130">
        <f>IF(AK181=0,0,Таблиця!F267)</f>
        <v>0</v>
      </c>
      <c r="AN181" s="128">
        <f>AK181*AM181</f>
        <v>0</v>
      </c>
      <c r="AQ181" s="54"/>
      <c r="AR181">
        <v>181</v>
      </c>
      <c r="DE181" s="54"/>
    </row>
    <row r="182" spans="1:109" ht="30.75" customHeight="1" hidden="1">
      <c r="A182" s="135"/>
      <c r="B182" s="136"/>
      <c r="C182" s="136"/>
      <c r="D182" s="136"/>
      <c r="E182" s="137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0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255"/>
      <c r="AI182" s="138"/>
      <c r="AJ182" s="139"/>
      <c r="AK182" s="142"/>
      <c r="AL182" s="142"/>
      <c r="AM182" s="131"/>
      <c r="AN182" s="129"/>
      <c r="AO182" s="16"/>
      <c r="AQ182" s="100"/>
      <c r="AR182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2" t="s">
        <v>426</v>
      </c>
      <c r="B183" s="133"/>
      <c r="C183" s="133"/>
      <c r="D183" s="133"/>
      <c r="E183" s="134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4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254"/>
      <c r="AI183" s="138">
        <f>AK183/сред</f>
        <v>0</v>
      </c>
      <c r="AJ183" s="139"/>
      <c r="AK183" s="142">
        <f>SUM(G184:AG184)</f>
        <v>0</v>
      </c>
      <c r="AL183" s="142"/>
      <c r="AM183" s="130">
        <f>IF(AK183=0,0,Таблиця!G267)</f>
        <v>0</v>
      </c>
      <c r="AN183" s="128">
        <f>AK183*AM183</f>
        <v>0</v>
      </c>
      <c r="AO183" s="16"/>
      <c r="AQ183" s="100"/>
      <c r="AR183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5"/>
      <c r="B184" s="136"/>
      <c r="C184" s="136"/>
      <c r="D184" s="136"/>
      <c r="E184" s="137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0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255"/>
      <c r="AI184" s="138"/>
      <c r="AJ184" s="139"/>
      <c r="AK184" s="142"/>
      <c r="AL184" s="142"/>
      <c r="AM184" s="131"/>
      <c r="AN184" s="129"/>
      <c r="AO184" s="16"/>
      <c r="AQ184" s="100"/>
      <c r="AR18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2" t="s">
        <v>427</v>
      </c>
      <c r="B185" s="133"/>
      <c r="C185" s="133"/>
      <c r="D185" s="133"/>
      <c r="E185" s="134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4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254"/>
      <c r="AI185" s="138">
        <f>AK185/сред</f>
        <v>0</v>
      </c>
      <c r="AJ185" s="139"/>
      <c r="AK185" s="142">
        <f>SUM(G186:AG186)</f>
        <v>0</v>
      </c>
      <c r="AL185" s="142"/>
      <c r="AM185" s="130">
        <f>IF(AK185=0,0,Таблиця!H267)</f>
        <v>0</v>
      </c>
      <c r="AN185" s="128">
        <f>AK185*AM185</f>
        <v>0</v>
      </c>
      <c r="AO185" s="16"/>
      <c r="AQ185" s="100"/>
      <c r="AR185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5"/>
      <c r="B186" s="136"/>
      <c r="C186" s="136"/>
      <c r="D186" s="136"/>
      <c r="E186" s="137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0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255"/>
      <c r="AI186" s="138"/>
      <c r="AJ186" s="139"/>
      <c r="AK186" s="142"/>
      <c r="AL186" s="142"/>
      <c r="AM186" s="131"/>
      <c r="AN186" s="129"/>
      <c r="AO186" s="16"/>
      <c r="AQ186" s="100"/>
      <c r="AR186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2" t="s">
        <v>428</v>
      </c>
      <c r="B187" s="133"/>
      <c r="C187" s="133"/>
      <c r="D187" s="133"/>
      <c r="E187" s="134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4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254"/>
      <c r="AI187" s="138">
        <f>AK187/сред</f>
        <v>0</v>
      </c>
      <c r="AJ187" s="139"/>
      <c r="AK187" s="142">
        <f>SUM(G188:AG188)</f>
        <v>0</v>
      </c>
      <c r="AL187" s="142"/>
      <c r="AM187" s="130">
        <f>IF(AK187=0,0,Таблиця!J267)</f>
        <v>0</v>
      </c>
      <c r="AN187" s="128">
        <f>AK187*AM187</f>
        <v>0</v>
      </c>
      <c r="AO187" s="16"/>
      <c r="AQ187" s="100"/>
      <c r="AR187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5"/>
      <c r="B188" s="136"/>
      <c r="C188" s="136"/>
      <c r="D188" s="136"/>
      <c r="E188" s="137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0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255"/>
      <c r="AI188" s="138"/>
      <c r="AJ188" s="139"/>
      <c r="AK188" s="142"/>
      <c r="AL188" s="142"/>
      <c r="AM188" s="131"/>
      <c r="AN188" s="129"/>
      <c r="AO188" s="16"/>
      <c r="AQ188" s="100"/>
      <c r="AR188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2" t="s">
        <v>429</v>
      </c>
      <c r="B189" s="133"/>
      <c r="C189" s="133"/>
      <c r="D189" s="133"/>
      <c r="E189" s="134"/>
      <c r="F189" s="104" t="s">
        <v>94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4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254"/>
      <c r="AI189" s="138">
        <f>AK189/сред</f>
        <v>0</v>
      </c>
      <c r="AJ189" s="139"/>
      <c r="AK189" s="142">
        <f>SUM(G190:AG190)</f>
        <v>0</v>
      </c>
      <c r="AL189" s="142"/>
      <c r="AM189" s="130">
        <f>IF(AK189=0,0,Таблиця!L267)</f>
        <v>0</v>
      </c>
      <c r="AN189" s="128">
        <f>AK189*AM189</f>
        <v>0</v>
      </c>
      <c r="AO189" s="16"/>
      <c r="AQ189" s="100"/>
      <c r="AR189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5"/>
      <c r="B190" s="136"/>
      <c r="C190" s="136"/>
      <c r="D190" s="136"/>
      <c r="E190" s="137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0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255"/>
      <c r="AI190" s="138"/>
      <c r="AJ190" s="139"/>
      <c r="AK190" s="142"/>
      <c r="AL190" s="142"/>
      <c r="AM190" s="131"/>
      <c r="AN190" s="129"/>
      <c r="AO190" s="16"/>
      <c r="AQ190" s="100"/>
      <c r="AR190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2" t="s">
        <v>430</v>
      </c>
      <c r="B191" s="133"/>
      <c r="C191" s="133"/>
      <c r="D191" s="133"/>
      <c r="E191" s="134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4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254"/>
      <c r="AI191" s="138">
        <f>AK191/сред</f>
        <v>0</v>
      </c>
      <c r="AJ191" s="139"/>
      <c r="AK191" s="142">
        <f>SUM(G192:AG192)</f>
        <v>0</v>
      </c>
      <c r="AL191" s="142"/>
      <c r="AM191" s="130">
        <f>IF(AK191=0,0,Таблиця!M267)</f>
        <v>0</v>
      </c>
      <c r="AN191" s="128">
        <f>AK191*AM191</f>
        <v>0</v>
      </c>
      <c r="AO191" s="16"/>
      <c r="AQ191" s="100"/>
      <c r="AR191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5"/>
      <c r="B192" s="136"/>
      <c r="C192" s="136"/>
      <c r="D192" s="136"/>
      <c r="E192" s="137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0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255"/>
      <c r="AI192" s="138"/>
      <c r="AJ192" s="139"/>
      <c r="AK192" s="142"/>
      <c r="AL192" s="142"/>
      <c r="AM192" s="131"/>
      <c r="AN192" s="129"/>
      <c r="AO192" s="16"/>
      <c r="AQ192" s="100"/>
      <c r="AR192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2" t="s">
        <v>431</v>
      </c>
      <c r="B193" s="133"/>
      <c r="C193" s="133"/>
      <c r="D193" s="133"/>
      <c r="E193" s="134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4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254"/>
      <c r="AI193" s="138">
        <f>AK193/сред</f>
        <v>0</v>
      </c>
      <c r="AJ193" s="139"/>
      <c r="AK193" s="142">
        <f>SUM(G194:AG194)</f>
        <v>0</v>
      </c>
      <c r="AL193" s="142"/>
      <c r="AM193" s="130">
        <f>IF(AK193=0,0,Таблиця!P267)</f>
        <v>0</v>
      </c>
      <c r="AN193" s="128">
        <f>AK193*AM193</f>
        <v>0</v>
      </c>
      <c r="AO193" s="16"/>
      <c r="AQ193" s="100"/>
      <c r="AR193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5"/>
      <c r="B194" s="136"/>
      <c r="C194" s="136"/>
      <c r="D194" s="136"/>
      <c r="E194" s="137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0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255"/>
      <c r="AI194" s="138"/>
      <c r="AJ194" s="139"/>
      <c r="AK194" s="142"/>
      <c r="AL194" s="142"/>
      <c r="AM194" s="131"/>
      <c r="AN194" s="129"/>
      <c r="AO194" s="16"/>
      <c r="AQ194" s="100"/>
      <c r="AR19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2" t="s">
        <v>433</v>
      </c>
      <c r="B195" s="133"/>
      <c r="C195" s="133"/>
      <c r="D195" s="133"/>
      <c r="E195" s="134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4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/>
      <c r="P195" s="33"/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254"/>
      <c r="AI195" s="138">
        <f>AK195/сред</f>
        <v>0</v>
      </c>
      <c r="AJ195" s="139"/>
      <c r="AK195" s="142">
        <f>SUM(G196:AG196)</f>
        <v>0</v>
      </c>
      <c r="AL195" s="142"/>
      <c r="AM195" s="130">
        <f>IF(AK195=0,0,Таблиця!AG267)</f>
        <v>0</v>
      </c>
      <c r="AN195" s="128">
        <f>AK195*AM195</f>
        <v>0</v>
      </c>
      <c r="AO195" s="16"/>
      <c r="AQ195" s="100"/>
      <c r="AR195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5"/>
      <c r="B196" s="136"/>
      <c r="C196" s="136"/>
      <c r="D196" s="136"/>
      <c r="E196" s="137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0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255"/>
      <c r="AI196" s="138"/>
      <c r="AJ196" s="139"/>
      <c r="AK196" s="142"/>
      <c r="AL196" s="142"/>
      <c r="AM196" s="131"/>
      <c r="AN196" s="129"/>
      <c r="AO196" s="16"/>
      <c r="AQ196" s="100"/>
      <c r="AR196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2" t="s">
        <v>434</v>
      </c>
      <c r="B197" s="133"/>
      <c r="C197" s="133"/>
      <c r="D197" s="133"/>
      <c r="E197" s="134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4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254"/>
      <c r="AI197" s="138">
        <f>AK197/сред</f>
        <v>0</v>
      </c>
      <c r="AJ197" s="139"/>
      <c r="AK197" s="142">
        <f>SUM(G198:AG198)</f>
        <v>0</v>
      </c>
      <c r="AL197" s="142"/>
      <c r="AM197" s="130">
        <f>IF(AK197=0,0,Таблиця!AI267)</f>
        <v>0</v>
      </c>
      <c r="AN197" s="128">
        <f>AK197*AM197</f>
        <v>0</v>
      </c>
      <c r="AO197" s="16"/>
      <c r="AQ197" s="100"/>
      <c r="AR197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5"/>
      <c r="B198" s="136"/>
      <c r="C198" s="136"/>
      <c r="D198" s="136"/>
      <c r="E198" s="137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0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255"/>
      <c r="AI198" s="138"/>
      <c r="AJ198" s="139"/>
      <c r="AK198" s="142"/>
      <c r="AL198" s="142"/>
      <c r="AM198" s="131"/>
      <c r="AN198" s="129"/>
      <c r="AO198" s="16"/>
      <c r="AQ198" s="100"/>
      <c r="AR198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2" t="s">
        <v>435</v>
      </c>
      <c r="B199" s="133"/>
      <c r="C199" s="133"/>
      <c r="D199" s="133"/>
      <c r="E199" s="134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4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254"/>
      <c r="AI199" s="138">
        <f>AK199/сред</f>
        <v>0</v>
      </c>
      <c r="AJ199" s="139"/>
      <c r="AK199" s="142">
        <f>SUM(G200:AG200)</f>
        <v>0</v>
      </c>
      <c r="AL199" s="142"/>
      <c r="AM199" s="130">
        <f>IF(AK199=0,0,Таблиця!AK267)</f>
        <v>0</v>
      </c>
      <c r="AN199" s="128">
        <f>AK199*AM199</f>
        <v>0</v>
      </c>
      <c r="AO199" s="16"/>
      <c r="AQ199" s="100"/>
      <c r="AR199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5"/>
      <c r="B200" s="136"/>
      <c r="C200" s="136"/>
      <c r="D200" s="136"/>
      <c r="E200" s="137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0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255"/>
      <c r="AI200" s="138"/>
      <c r="AJ200" s="139"/>
      <c r="AK200" s="142"/>
      <c r="AL200" s="142"/>
      <c r="AM200" s="131"/>
      <c r="AN200" s="129"/>
      <c r="AO200" s="16"/>
      <c r="AQ200" s="100"/>
      <c r="AR200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2" t="s">
        <v>436</v>
      </c>
      <c r="B201" s="133"/>
      <c r="C201" s="133"/>
      <c r="D201" s="133"/>
      <c r="E201" s="134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4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254"/>
      <c r="AI201" s="138">
        <f>AK201/сред</f>
        <v>0</v>
      </c>
      <c r="AJ201" s="139"/>
      <c r="AK201" s="142">
        <f>SUM(G202:AG202)</f>
        <v>0</v>
      </c>
      <c r="AL201" s="142"/>
      <c r="AM201" s="130">
        <f>IF(AK201=0,0,Таблиця!AL267)</f>
        <v>0</v>
      </c>
      <c r="AN201" s="128">
        <f>AK201*AM201</f>
        <v>0</v>
      </c>
      <c r="AO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5"/>
      <c r="B202" s="136"/>
      <c r="C202" s="136"/>
      <c r="D202" s="136"/>
      <c r="E202" s="137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0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255"/>
      <c r="AI202" s="138"/>
      <c r="AJ202" s="139"/>
      <c r="AK202" s="142"/>
      <c r="AL202" s="142"/>
      <c r="AM202" s="131"/>
      <c r="AN202" s="129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2" t="s">
        <v>439</v>
      </c>
      <c r="B203" s="133"/>
      <c r="C203" s="133"/>
      <c r="D203" s="133"/>
      <c r="E203" s="134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4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254"/>
      <c r="AI203" s="138">
        <f>AK203/сред</f>
        <v>0</v>
      </c>
      <c r="AJ203" s="139"/>
      <c r="AK203" s="142">
        <f>SUM(G204:AG204)</f>
        <v>0</v>
      </c>
      <c r="AL203" s="142"/>
      <c r="AM203" s="130">
        <f>IF(AK203=0,0,Таблиця!BG267)</f>
        <v>0</v>
      </c>
      <c r="AN203" s="128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5"/>
      <c r="B204" s="136"/>
      <c r="C204" s="136"/>
      <c r="D204" s="136"/>
      <c r="E204" s="137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0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255"/>
      <c r="AI204" s="138"/>
      <c r="AJ204" s="139"/>
      <c r="AK204" s="142"/>
      <c r="AL204" s="142"/>
      <c r="AM204" s="131"/>
      <c r="AN204" s="129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2" t="s">
        <v>442</v>
      </c>
      <c r="B205" s="133"/>
      <c r="C205" s="133"/>
      <c r="D205" s="133"/>
      <c r="E205" s="134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4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254"/>
      <c r="AI205" s="138">
        <f>AK205/сред</f>
        <v>0</v>
      </c>
      <c r="AJ205" s="139"/>
      <c r="AK205" s="142">
        <f>SUM(G206:AG206)</f>
        <v>0</v>
      </c>
      <c r="AL205" s="142"/>
      <c r="AM205" s="130">
        <f>IF(AK205=0,0,Таблиця!BY267)</f>
        <v>0</v>
      </c>
      <c r="AN205" s="128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5"/>
      <c r="B206" s="136"/>
      <c r="C206" s="136"/>
      <c r="D206" s="136"/>
      <c r="E206" s="137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0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255"/>
      <c r="AI206" s="138"/>
      <c r="AJ206" s="139"/>
      <c r="AK206" s="142"/>
      <c r="AL206" s="142"/>
      <c r="AM206" s="131"/>
      <c r="AN206" s="129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2" t="s">
        <v>441</v>
      </c>
      <c r="B207" s="133"/>
      <c r="C207" s="133"/>
      <c r="D207" s="133"/>
      <c r="E207" s="134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4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254"/>
      <c r="AI207" s="138">
        <f>AK207/сред</f>
        <v>0</v>
      </c>
      <c r="AJ207" s="139"/>
      <c r="AK207" s="142">
        <f>SUM(G208:AG208)</f>
        <v>0</v>
      </c>
      <c r="AL207" s="142"/>
      <c r="AM207" s="130">
        <f>IF(AK207=0,0,Таблиця!BO267)</f>
        <v>0</v>
      </c>
      <c r="AN207" s="128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5"/>
      <c r="B208" s="136"/>
      <c r="C208" s="136"/>
      <c r="D208" s="136"/>
      <c r="E208" s="137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0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255"/>
      <c r="AI208" s="138"/>
      <c r="AJ208" s="139"/>
      <c r="AK208" s="142"/>
      <c r="AL208" s="142"/>
      <c r="AM208" s="131"/>
      <c r="AN208" s="129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2" t="s">
        <v>443</v>
      </c>
      <c r="B209" s="133"/>
      <c r="C209" s="133"/>
      <c r="D209" s="133"/>
      <c r="E209" s="134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4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254"/>
      <c r="AI209" s="138">
        <f>AK209/сред</f>
        <v>0</v>
      </c>
      <c r="AJ209" s="139"/>
      <c r="AK209" s="142">
        <f>SUM(G210:AG210)</f>
        <v>0</v>
      </c>
      <c r="AL209" s="142"/>
      <c r="AM209" s="130">
        <f>IF(AK209=0,0,Таблиця!CA267)</f>
        <v>0</v>
      </c>
      <c r="AN209" s="128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5"/>
      <c r="B210" s="136"/>
      <c r="C210" s="136"/>
      <c r="D210" s="136"/>
      <c r="E210" s="137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0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255"/>
      <c r="AI210" s="138"/>
      <c r="AJ210" s="139"/>
      <c r="AK210" s="142"/>
      <c r="AL210" s="142"/>
      <c r="AM210" s="131"/>
      <c r="AN210" s="129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2" t="s">
        <v>444</v>
      </c>
      <c r="B211" s="133"/>
      <c r="C211" s="133"/>
      <c r="D211" s="133"/>
      <c r="E211" s="134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4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254"/>
      <c r="AI211" s="138">
        <f>AK211/сред</f>
        <v>0</v>
      </c>
      <c r="AJ211" s="139"/>
      <c r="AK211" s="142">
        <f>SUM(G212:AG212)</f>
        <v>0</v>
      </c>
      <c r="AL211" s="142"/>
      <c r="AM211" s="130">
        <f>IF(AK211=0,0,Таблиця!CJ267)</f>
        <v>0</v>
      </c>
      <c r="AN211" s="128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5"/>
      <c r="B212" s="136"/>
      <c r="C212" s="136"/>
      <c r="D212" s="136"/>
      <c r="E212" s="137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0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255"/>
      <c r="AI212" s="138"/>
      <c r="AJ212" s="139"/>
      <c r="AK212" s="142"/>
      <c r="AL212" s="142"/>
      <c r="AM212" s="131"/>
      <c r="AN212" s="129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2" t="s">
        <v>445</v>
      </c>
      <c r="B213" s="133"/>
      <c r="C213" s="133"/>
      <c r="D213" s="133"/>
      <c r="E213" s="134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4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254"/>
      <c r="AI213" s="138">
        <f>AK213/сред</f>
        <v>0</v>
      </c>
      <c r="AJ213" s="139"/>
      <c r="AK213" s="142">
        <f>SUM(G214:AG214)</f>
        <v>0</v>
      </c>
      <c r="AL213" s="142"/>
      <c r="AM213" s="130">
        <f>IF(AK213=0,0,Таблиця!CK267)</f>
        <v>0</v>
      </c>
      <c r="AN213" s="128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5"/>
      <c r="B214" s="136"/>
      <c r="C214" s="136"/>
      <c r="D214" s="136"/>
      <c r="E214" s="137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0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255"/>
      <c r="AI214" s="138"/>
      <c r="AJ214" s="139"/>
      <c r="AK214" s="142"/>
      <c r="AL214" s="142"/>
      <c r="AM214" s="131"/>
      <c r="AN214" s="129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>
      <c r="A215" s="132" t="s">
        <v>446</v>
      </c>
      <c r="B215" s="133"/>
      <c r="C215" s="133"/>
      <c r="D215" s="133"/>
      <c r="E215" s="134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4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254"/>
      <c r="AI215" s="138">
        <f>AK215/сред</f>
        <v>0</v>
      </c>
      <c r="AJ215" s="139"/>
      <c r="AK215" s="142">
        <f>SUM(G216:AG216)</f>
        <v>0</v>
      </c>
      <c r="AL215" s="142"/>
      <c r="AM215" s="130">
        <f>IF(AK215=0,0,Таблиця!CM267)</f>
        <v>0</v>
      </c>
      <c r="AN215" s="128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>
      <c r="A216" s="135"/>
      <c r="B216" s="136"/>
      <c r="C216" s="136"/>
      <c r="D216" s="136"/>
      <c r="E216" s="137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0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255"/>
      <c r="AI216" s="138"/>
      <c r="AJ216" s="139"/>
      <c r="AK216" s="142"/>
      <c r="AL216" s="142"/>
      <c r="AM216" s="131"/>
      <c r="AN216" s="129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>
      <c r="A217" s="132" t="s">
        <v>447</v>
      </c>
      <c r="B217" s="133"/>
      <c r="C217" s="133"/>
      <c r="D217" s="133"/>
      <c r="E217" s="134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4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254"/>
      <c r="AI217" s="138">
        <f>AK217/сред</f>
        <v>0</v>
      </c>
      <c r="AJ217" s="139"/>
      <c r="AK217" s="142">
        <f>SUM(G218:AG218)</f>
        <v>0</v>
      </c>
      <c r="AL217" s="142"/>
      <c r="AM217" s="130">
        <f>IF(AK217=0,0,Таблиця!CN267)</f>
        <v>0</v>
      </c>
      <c r="AN217" s="128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>
      <c r="A218" s="135"/>
      <c r="B218" s="136"/>
      <c r="C218" s="136"/>
      <c r="D218" s="136"/>
      <c r="E218" s="137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0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255"/>
      <c r="AI218" s="138"/>
      <c r="AJ218" s="139"/>
      <c r="AK218" s="142"/>
      <c r="AL218" s="142"/>
      <c r="AM218" s="131"/>
      <c r="AN218" s="129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>
      <c r="A219" s="132" t="s">
        <v>448</v>
      </c>
      <c r="B219" s="133"/>
      <c r="C219" s="133"/>
      <c r="D219" s="133"/>
      <c r="E219" s="134"/>
      <c r="F219" s="104" t="s">
        <v>94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4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0.4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254"/>
      <c r="AI219" s="138">
        <f>AK219/сред</f>
        <v>0.00039999999999999996</v>
      </c>
      <c r="AJ219" s="139"/>
      <c r="AK219" s="142">
        <f>SUM(G220:AG220)</f>
        <v>0.0072</v>
      </c>
      <c r="AL219" s="142"/>
      <c r="AM219" s="130">
        <f>IF(AK219=0,0,Таблиця!CO267)</f>
        <v>595</v>
      </c>
      <c r="AN219" s="128">
        <f>AK219*AM219</f>
        <v>4.284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>
      <c r="A220" s="135"/>
      <c r="B220" s="136"/>
      <c r="C220" s="136"/>
      <c r="D220" s="136"/>
      <c r="E220" s="137"/>
      <c r="F220" s="105" t="s">
        <v>95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20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  <v>0.0072</v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255"/>
      <c r="AI220" s="138"/>
      <c r="AJ220" s="139"/>
      <c r="AK220" s="142"/>
      <c r="AL220" s="142"/>
      <c r="AM220" s="131"/>
      <c r="AN220" s="129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2" t="s">
        <v>449</v>
      </c>
      <c r="B221" s="133"/>
      <c r="C221" s="133"/>
      <c r="D221" s="133"/>
      <c r="E221" s="134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4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254"/>
      <c r="AI221" s="138">
        <f>AK221/сред</f>
        <v>0</v>
      </c>
      <c r="AJ221" s="139"/>
      <c r="AK221" s="142">
        <f>SUM(G222:AG222)</f>
        <v>0</v>
      </c>
      <c r="AL221" s="142"/>
      <c r="AM221" s="130">
        <f>IF(AK221=0,0,Таблиця!CP267)</f>
        <v>0</v>
      </c>
      <c r="AN221" s="128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5"/>
      <c r="B222" s="136"/>
      <c r="C222" s="136"/>
      <c r="D222" s="136"/>
      <c r="E222" s="137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0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255"/>
      <c r="AI222" s="138"/>
      <c r="AJ222" s="139"/>
      <c r="AK222" s="142"/>
      <c r="AL222" s="142"/>
      <c r="AM222" s="131"/>
      <c r="AN222" s="129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2" t="s">
        <v>450</v>
      </c>
      <c r="B223" s="133"/>
      <c r="C223" s="133"/>
      <c r="D223" s="133"/>
      <c r="E223" s="134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4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254"/>
      <c r="AI223" s="138">
        <f>AK223/сред</f>
        <v>0</v>
      </c>
      <c r="AJ223" s="139"/>
      <c r="AK223" s="142">
        <f>SUM(G224:AG224)</f>
        <v>0</v>
      </c>
      <c r="AL223" s="142"/>
      <c r="AM223" s="130">
        <f>IF(AK223=0,0,Таблиця!CQ267)</f>
        <v>0</v>
      </c>
      <c r="AN223" s="128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5"/>
      <c r="B224" s="136"/>
      <c r="C224" s="136"/>
      <c r="D224" s="136"/>
      <c r="E224" s="137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0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255"/>
      <c r="AI224" s="138"/>
      <c r="AJ224" s="139"/>
      <c r="AK224" s="142"/>
      <c r="AL224" s="142"/>
      <c r="AM224" s="131"/>
      <c r="AN224" s="129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2" t="s">
        <v>451</v>
      </c>
      <c r="B225" s="133"/>
      <c r="C225" s="133"/>
      <c r="D225" s="133"/>
      <c r="E225" s="134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4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254"/>
      <c r="AI225" s="138">
        <f>AK225/сред</f>
        <v>0</v>
      </c>
      <c r="AJ225" s="139"/>
      <c r="AK225" s="142">
        <f>SUM(G226:AG226)</f>
        <v>0</v>
      </c>
      <c r="AL225" s="142"/>
      <c r="AM225" s="130">
        <f>IF(AK225=0,0,Таблиця!CR267)</f>
        <v>0</v>
      </c>
      <c r="AN225" s="128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5"/>
      <c r="B226" s="136"/>
      <c r="C226" s="136"/>
      <c r="D226" s="136"/>
      <c r="E226" s="137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0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255"/>
      <c r="AI226" s="138"/>
      <c r="AJ226" s="139"/>
      <c r="AK226" s="142"/>
      <c r="AL226" s="142"/>
      <c r="AM226" s="131"/>
      <c r="AN226" s="129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2" t="s">
        <v>452</v>
      </c>
      <c r="B227" s="133"/>
      <c r="C227" s="133"/>
      <c r="D227" s="133"/>
      <c r="E227" s="134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4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254"/>
      <c r="AI227" s="138">
        <f>AK227/сред</f>
        <v>0</v>
      </c>
      <c r="AJ227" s="139"/>
      <c r="AK227" s="142">
        <f>SUM(G228:AG228)</f>
        <v>0</v>
      </c>
      <c r="AL227" s="142"/>
      <c r="AM227" s="130">
        <f>IF(AK227=0,0,Таблиця!CS267)</f>
        <v>0</v>
      </c>
      <c r="AN227" s="128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5"/>
      <c r="B228" s="136"/>
      <c r="C228" s="136"/>
      <c r="D228" s="136"/>
      <c r="E228" s="137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0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255"/>
      <c r="AI228" s="138"/>
      <c r="AJ228" s="139"/>
      <c r="AK228" s="142"/>
      <c r="AL228" s="142"/>
      <c r="AM228" s="131"/>
      <c r="AN228" s="129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2" t="s">
        <v>453</v>
      </c>
      <c r="B229" s="133"/>
      <c r="C229" s="133"/>
      <c r="D229" s="133"/>
      <c r="E229" s="134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4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254"/>
      <c r="AI229" s="138">
        <f>AK229/сред</f>
        <v>0</v>
      </c>
      <c r="AJ229" s="139"/>
      <c r="AK229" s="142">
        <f>SUM(G230:AG230)</f>
        <v>0</v>
      </c>
      <c r="AL229" s="142"/>
      <c r="AM229" s="130">
        <f>IF(AK229=0,0,Таблиця!CT267)</f>
        <v>0</v>
      </c>
      <c r="AN229" s="128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5"/>
      <c r="B230" s="136"/>
      <c r="C230" s="136"/>
      <c r="D230" s="136"/>
      <c r="E230" s="137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0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255"/>
      <c r="AI230" s="138"/>
      <c r="AJ230" s="139"/>
      <c r="AK230" s="142"/>
      <c r="AL230" s="142"/>
      <c r="AM230" s="131"/>
      <c r="AN230" s="129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2" t="s">
        <v>454</v>
      </c>
      <c r="B231" s="133"/>
      <c r="C231" s="133"/>
      <c r="D231" s="133"/>
      <c r="E231" s="134"/>
      <c r="F231" s="104" t="s">
        <v>94</v>
      </c>
      <c r="G231" s="71">
        <f>VLOOKUP(завтрак1,таб,98,FALSE)</f>
        <v>0</v>
      </c>
      <c r="H231" s="26">
        <f>VLOOKUP(завтрак2,таб,98,FALSE)</f>
        <v>0</v>
      </c>
      <c r="I231" s="26"/>
      <c r="J231" s="26">
        <f>VLOOKUP(завтрак4,таб,98,FALSE)</f>
        <v>0</v>
      </c>
      <c r="K231" s="26">
        <f>VLOOKUP(завтрак5,таб,98,FALSE)</f>
        <v>0</v>
      </c>
      <c r="L231" s="114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/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254"/>
      <c r="AI231" s="138">
        <f>AK231/сред</f>
        <v>0</v>
      </c>
      <c r="AJ231" s="139"/>
      <c r="AK231" s="142">
        <f>SUM(G232:AG232)</f>
        <v>0</v>
      </c>
      <c r="AL231" s="142"/>
      <c r="AM231" s="130">
        <f>IF(AK231=0,0,Таблиця!CU267)</f>
        <v>0</v>
      </c>
      <c r="AN231" s="128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5"/>
      <c r="B232" s="136"/>
      <c r="C232" s="136"/>
      <c r="D232" s="136"/>
      <c r="E232" s="137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0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255"/>
      <c r="AI232" s="138"/>
      <c r="AJ232" s="139"/>
      <c r="AK232" s="142"/>
      <c r="AL232" s="142"/>
      <c r="AM232" s="131"/>
      <c r="AN232" s="129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2" t="s">
        <v>455</v>
      </c>
      <c r="B233" s="133"/>
      <c r="C233" s="133"/>
      <c r="D233" s="133"/>
      <c r="E233" s="134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4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254"/>
      <c r="AI233" s="138">
        <f>AK233/сред</f>
        <v>0</v>
      </c>
      <c r="AJ233" s="139"/>
      <c r="AK233" s="142">
        <f>SUM(G234:AG234)</f>
        <v>0</v>
      </c>
      <c r="AL233" s="142"/>
      <c r="AM233" s="130">
        <f>IF(AK233=0,0,Таблиця!CV267)</f>
        <v>0</v>
      </c>
      <c r="AN233" s="128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5"/>
      <c r="B234" s="136"/>
      <c r="C234" s="136"/>
      <c r="D234" s="136"/>
      <c r="E234" s="137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0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255"/>
      <c r="AI234" s="138"/>
      <c r="AJ234" s="139"/>
      <c r="AK234" s="142"/>
      <c r="AL234" s="142"/>
      <c r="AM234" s="131"/>
      <c r="AN234" s="129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2" t="s">
        <v>456</v>
      </c>
      <c r="B235" s="133"/>
      <c r="C235" s="133"/>
      <c r="D235" s="133"/>
      <c r="E235" s="134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4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254"/>
      <c r="AI235" s="138">
        <f>AK235/сред</f>
        <v>0</v>
      </c>
      <c r="AJ235" s="139"/>
      <c r="AK235" s="142">
        <f>SUM(G236:AG236)</f>
        <v>0</v>
      </c>
      <c r="AL235" s="142"/>
      <c r="AM235" s="130">
        <f>IF(AK235=0,0,Таблиця!CW267)</f>
        <v>0</v>
      </c>
      <c r="AN235" s="128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5"/>
      <c r="B236" s="136"/>
      <c r="C236" s="136"/>
      <c r="D236" s="136"/>
      <c r="E236" s="137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0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255"/>
      <c r="AI236" s="138"/>
      <c r="AJ236" s="139"/>
      <c r="AK236" s="142"/>
      <c r="AL236" s="142"/>
      <c r="AM236" s="131"/>
      <c r="AN236" s="129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2" t="s">
        <v>457</v>
      </c>
      <c r="B237" s="133"/>
      <c r="C237" s="133"/>
      <c r="D237" s="133"/>
      <c r="E237" s="134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4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254"/>
      <c r="AI237" s="138">
        <f>AK237/сред</f>
        <v>0</v>
      </c>
      <c r="AJ237" s="139"/>
      <c r="AK237" s="142">
        <f>SUM(G238:AG238)</f>
        <v>0</v>
      </c>
      <c r="AL237" s="142"/>
      <c r="AM237" s="130">
        <f>IF(AK237=0,0,Таблиця!CY267)</f>
        <v>0</v>
      </c>
      <c r="AN237" s="128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5"/>
      <c r="B238" s="136"/>
      <c r="C238" s="136"/>
      <c r="D238" s="136"/>
      <c r="E238" s="137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0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255"/>
      <c r="AI238" s="138"/>
      <c r="AJ238" s="139"/>
      <c r="AK238" s="142"/>
      <c r="AL238" s="142"/>
      <c r="AM238" s="131"/>
      <c r="AN238" s="129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2" t="s">
        <v>458</v>
      </c>
      <c r="B239" s="133"/>
      <c r="C239" s="133"/>
      <c r="D239" s="133"/>
      <c r="E239" s="134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4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/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/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254"/>
      <c r="AI239" s="138">
        <f>AK239/сред</f>
        <v>0</v>
      </c>
      <c r="AJ239" s="139"/>
      <c r="AK239" s="142">
        <f>SUM(G240:AG240)</f>
        <v>0</v>
      </c>
      <c r="AL239" s="142"/>
      <c r="AM239" s="130">
        <f>IF(AK239=0,0,Таблиця!CZ267)</f>
        <v>0</v>
      </c>
      <c r="AN239" s="128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35"/>
      <c r="B240" s="136"/>
      <c r="C240" s="136"/>
      <c r="D240" s="136"/>
      <c r="E240" s="137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0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255"/>
      <c r="AI240" s="138"/>
      <c r="AJ240" s="139"/>
      <c r="AK240" s="142"/>
      <c r="AL240" s="142"/>
      <c r="AM240" s="131"/>
      <c r="AN240" s="129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2" t="s">
        <v>459</v>
      </c>
      <c r="B241" s="133"/>
      <c r="C241" s="133"/>
      <c r="D241" s="133"/>
      <c r="E241" s="134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4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254"/>
      <c r="AI241" s="138">
        <f>AK241/сред</f>
        <v>0</v>
      </c>
      <c r="AJ241" s="139"/>
      <c r="AK241" s="142">
        <f>SUM(G242:AG242)</f>
        <v>0</v>
      </c>
      <c r="AL241" s="142"/>
      <c r="AM241" s="130">
        <f>IF(AK241=0,0,Таблиця!DB267)</f>
        <v>0</v>
      </c>
      <c r="AN241" s="128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35"/>
      <c r="B242" s="136"/>
      <c r="C242" s="136"/>
      <c r="D242" s="136"/>
      <c r="E242" s="137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0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255"/>
      <c r="AI242" s="138"/>
      <c r="AJ242" s="139"/>
      <c r="AK242" s="142"/>
      <c r="AL242" s="142"/>
      <c r="AM242" s="131"/>
      <c r="AN242" s="129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2" t="s">
        <v>460</v>
      </c>
      <c r="B243" s="133"/>
      <c r="C243" s="133"/>
      <c r="D243" s="133"/>
      <c r="E243" s="134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4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15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254"/>
      <c r="AI243" s="138">
        <f>AK243/сред</f>
        <v>0.015000000000000001</v>
      </c>
      <c r="AJ243" s="139"/>
      <c r="AK243" s="142">
        <f>SUM(G244:AG244)</f>
        <v>0.27</v>
      </c>
      <c r="AL243" s="142"/>
      <c r="AM243" s="130">
        <f>IF(AK243=0,0,Таблиця!DC267)</f>
        <v>90</v>
      </c>
      <c r="AN243" s="128">
        <f>AK243*AM243</f>
        <v>24.3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5"/>
      <c r="B244" s="136"/>
      <c r="C244" s="136"/>
      <c r="D244" s="136"/>
      <c r="E244" s="137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0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  <v>0.27</v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255"/>
      <c r="AI244" s="138"/>
      <c r="AJ244" s="139"/>
      <c r="AK244" s="142"/>
      <c r="AL244" s="142"/>
      <c r="AM244" s="131"/>
      <c r="AN244" s="129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>
      <c r="A245" s="132" t="s">
        <v>461</v>
      </c>
      <c r="B245" s="133"/>
      <c r="C245" s="133"/>
      <c r="D245" s="133"/>
      <c r="E245" s="134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4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254"/>
      <c r="AI245" s="138">
        <f>AK245/сред</f>
        <v>0</v>
      </c>
      <c r="AJ245" s="139"/>
      <c r="AK245" s="142">
        <f>SUM(G246:AG246)</f>
        <v>0</v>
      </c>
      <c r="AL245" s="142"/>
      <c r="AM245" s="130">
        <f>IF(AK245=0,0,Таблиця!DD267)</f>
        <v>0</v>
      </c>
      <c r="AN245" s="128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>
      <c r="A246" s="135"/>
      <c r="B246" s="136"/>
      <c r="C246" s="136"/>
      <c r="D246" s="136"/>
      <c r="E246" s="137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0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255"/>
      <c r="AI246" s="138"/>
      <c r="AJ246" s="139"/>
      <c r="AK246" s="142"/>
      <c r="AL246" s="142"/>
      <c r="AM246" s="131"/>
      <c r="AN246" s="129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>
      <c r="A247" s="132" t="s">
        <v>462</v>
      </c>
      <c r="B247" s="133"/>
      <c r="C247" s="133"/>
      <c r="D247" s="133"/>
      <c r="E247" s="134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4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254"/>
      <c r="AI247" s="138">
        <f>AK247/сред</f>
        <v>0</v>
      </c>
      <c r="AJ247" s="139"/>
      <c r="AK247" s="142">
        <f>SUM(G248:AG248)</f>
        <v>0</v>
      </c>
      <c r="AL247" s="142"/>
      <c r="AM247" s="130">
        <f>IF(AK247=0,0,Таблиця!DE267)</f>
        <v>0</v>
      </c>
      <c r="AN247" s="128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>
      <c r="A248" s="135"/>
      <c r="B248" s="136"/>
      <c r="C248" s="136"/>
      <c r="D248" s="136"/>
      <c r="E248" s="137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0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255"/>
      <c r="AI248" s="138"/>
      <c r="AJ248" s="139"/>
      <c r="AK248" s="142"/>
      <c r="AL248" s="142"/>
      <c r="AM248" s="131"/>
      <c r="AN248" s="129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>
      <c r="A249" s="132" t="s">
        <v>463</v>
      </c>
      <c r="B249" s="133"/>
      <c r="C249" s="133"/>
      <c r="D249" s="133"/>
      <c r="E249" s="134"/>
      <c r="F249" s="104" t="s">
        <v>94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4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254"/>
      <c r="AI249" s="138">
        <f>AK249/сред</f>
        <v>0</v>
      </c>
      <c r="AJ249" s="139"/>
      <c r="AK249" s="142">
        <f>SUM(G250:AG250)</f>
        <v>0</v>
      </c>
      <c r="AL249" s="142"/>
      <c r="AM249" s="130">
        <f>IF(AK249=0,0,Таблиця!DF267)</f>
        <v>0</v>
      </c>
      <c r="AN249" s="128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>
      <c r="A250" s="135"/>
      <c r="B250" s="136"/>
      <c r="C250" s="136"/>
      <c r="D250" s="136"/>
      <c r="E250" s="137"/>
      <c r="F250" s="105" t="s">
        <v>95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20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255"/>
      <c r="AI250" s="138"/>
      <c r="AJ250" s="139"/>
      <c r="AK250" s="142"/>
      <c r="AL250" s="142"/>
      <c r="AM250" s="131"/>
      <c r="AN250" s="129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2" t="s">
        <v>464</v>
      </c>
      <c r="B251" s="133"/>
      <c r="C251" s="133"/>
      <c r="D251" s="133"/>
      <c r="E251" s="134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4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0.6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254"/>
      <c r="AI251" s="138">
        <f>AK251/сред</f>
        <v>0.0006</v>
      </c>
      <c r="AJ251" s="139"/>
      <c r="AK251" s="142">
        <f>SUM(G252:AG252)</f>
        <v>0.010799999999999999</v>
      </c>
      <c r="AL251" s="142"/>
      <c r="AM251" s="130">
        <f>IF(AK251=0,0,Таблиця!DG267)</f>
        <v>325</v>
      </c>
      <c r="AN251" s="128">
        <f>AK251*AM251</f>
        <v>3.51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35"/>
      <c r="B252" s="136"/>
      <c r="C252" s="136"/>
      <c r="D252" s="136"/>
      <c r="E252" s="137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>
        <f t="shared" si="268"/>
      </c>
      <c r="L252" s="120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  <v>0.010799999999999999</v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255"/>
      <c r="AI252" s="138"/>
      <c r="AJ252" s="139"/>
      <c r="AK252" s="142"/>
      <c r="AL252" s="142"/>
      <c r="AM252" s="131"/>
      <c r="AN252" s="129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2" t="s">
        <v>465</v>
      </c>
      <c r="B253" s="133"/>
      <c r="C253" s="133"/>
      <c r="D253" s="133"/>
      <c r="E253" s="134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4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254"/>
      <c r="AI253" s="138">
        <f>AK253/сред</f>
        <v>0</v>
      </c>
      <c r="AJ253" s="139"/>
      <c r="AK253" s="142">
        <f>SUM(G254:AG254)</f>
        <v>0</v>
      </c>
      <c r="AL253" s="142"/>
      <c r="AM253" s="130">
        <f>IF(AK253=0,0,Таблиця!DH267)</f>
        <v>0</v>
      </c>
      <c r="AN253" s="128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5"/>
      <c r="B254" s="136"/>
      <c r="C254" s="136"/>
      <c r="D254" s="136"/>
      <c r="E254" s="137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0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255"/>
      <c r="AI254" s="138"/>
      <c r="AJ254" s="139"/>
      <c r="AK254" s="142"/>
      <c r="AL254" s="142"/>
      <c r="AM254" s="131"/>
      <c r="AN254" s="129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2" t="s">
        <v>466</v>
      </c>
      <c r="B255" s="133"/>
      <c r="C255" s="133"/>
      <c r="D255" s="133"/>
      <c r="E255" s="134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4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254"/>
      <c r="AI255" s="138">
        <f>AK255/сред</f>
        <v>0</v>
      </c>
      <c r="AJ255" s="139"/>
      <c r="AK255" s="142">
        <f>SUM(G256:AG256)</f>
        <v>0</v>
      </c>
      <c r="AL255" s="142"/>
      <c r="AM255" s="130">
        <f>IF(AK255=0,0,Таблиця!DI267)</f>
        <v>0</v>
      </c>
      <c r="AN255" s="128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5"/>
      <c r="B256" s="136"/>
      <c r="C256" s="136"/>
      <c r="D256" s="136"/>
      <c r="E256" s="137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0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255"/>
      <c r="AI256" s="138"/>
      <c r="AJ256" s="139"/>
      <c r="AK256" s="142"/>
      <c r="AL256" s="142"/>
      <c r="AM256" s="131"/>
      <c r="AN256" s="129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2" t="s">
        <v>467</v>
      </c>
      <c r="B257" s="133"/>
      <c r="C257" s="133"/>
      <c r="D257" s="133"/>
      <c r="E257" s="134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4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254"/>
      <c r="AI257" s="138">
        <f>AK257/сред</f>
        <v>0</v>
      </c>
      <c r="AJ257" s="139"/>
      <c r="AK257" s="142">
        <f>SUM(G258:AG258)</f>
        <v>0</v>
      </c>
      <c r="AL257" s="142"/>
      <c r="AM257" s="130">
        <f>IF(AK257=0,0,Таблиця!DJ267)</f>
        <v>0</v>
      </c>
      <c r="AN257" s="128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5"/>
      <c r="B258" s="136"/>
      <c r="C258" s="136"/>
      <c r="D258" s="136"/>
      <c r="E258" s="137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0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255"/>
      <c r="AI258" s="138"/>
      <c r="AJ258" s="139"/>
      <c r="AK258" s="142"/>
      <c r="AL258" s="142"/>
      <c r="AM258" s="131"/>
      <c r="AN258" s="129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2" t="s">
        <v>468</v>
      </c>
      <c r="B259" s="133"/>
      <c r="C259" s="133"/>
      <c r="D259" s="133"/>
      <c r="E259" s="134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4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254"/>
      <c r="AI259" s="138">
        <f>AK259/сред</f>
        <v>0</v>
      </c>
      <c r="AJ259" s="139"/>
      <c r="AK259" s="142">
        <f>SUM(G260:AG260)</f>
        <v>0</v>
      </c>
      <c r="AL259" s="142"/>
      <c r="AM259" s="130">
        <f>IF(AK259=0,0,Таблиця!DK267)</f>
        <v>0</v>
      </c>
      <c r="AN259" s="128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5"/>
      <c r="B260" s="136"/>
      <c r="C260" s="136"/>
      <c r="D260" s="136"/>
      <c r="E260" s="137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0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255"/>
      <c r="AI260" s="138"/>
      <c r="AJ260" s="139"/>
      <c r="AK260" s="142"/>
      <c r="AL260" s="142"/>
      <c r="AM260" s="131"/>
      <c r="AN260" s="129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2" t="s">
        <v>469</v>
      </c>
      <c r="B261" s="133"/>
      <c r="C261" s="133"/>
      <c r="D261" s="133"/>
      <c r="E261" s="134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4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254"/>
      <c r="AI261" s="138">
        <f>AK261/сред</f>
        <v>0</v>
      </c>
      <c r="AJ261" s="139"/>
      <c r="AK261" s="142">
        <f>SUM(G262:AG262)</f>
        <v>0</v>
      </c>
      <c r="AL261" s="142"/>
      <c r="AM261" s="130">
        <f>IF(AK261=0,0,Таблиця!DL267)</f>
        <v>0</v>
      </c>
      <c r="AN261" s="128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5"/>
      <c r="B262" s="136"/>
      <c r="C262" s="136"/>
      <c r="D262" s="136"/>
      <c r="E262" s="137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0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255"/>
      <c r="AI262" s="138"/>
      <c r="AJ262" s="139"/>
      <c r="AK262" s="142"/>
      <c r="AL262" s="142"/>
      <c r="AM262" s="131"/>
      <c r="AN262" s="129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2" t="s">
        <v>470</v>
      </c>
      <c r="B263" s="133"/>
      <c r="C263" s="133"/>
      <c r="D263" s="133"/>
      <c r="E263" s="134"/>
      <c r="F263" s="104" t="s">
        <v>94</v>
      </c>
      <c r="G263" s="71">
        <f>VLOOKUP(завтрак1,таб,116,FALSE)</f>
        <v>0</v>
      </c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4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254"/>
      <c r="AI263" s="138">
        <f>AK263/сред</f>
        <v>0</v>
      </c>
      <c r="AJ263" s="139"/>
      <c r="AK263" s="142">
        <f>SUM(G264:AG264)</f>
        <v>0</v>
      </c>
      <c r="AL263" s="142"/>
      <c r="AM263" s="130">
        <f>IF(AK263=0,0,Таблиця!DM267)</f>
        <v>0</v>
      </c>
      <c r="AN263" s="128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5"/>
      <c r="B264" s="136"/>
      <c r="C264" s="136"/>
      <c r="D264" s="136"/>
      <c r="E264" s="137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0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255"/>
      <c r="AI264" s="138"/>
      <c r="AJ264" s="139"/>
      <c r="AK264" s="142"/>
      <c r="AL264" s="142"/>
      <c r="AM264" s="131"/>
      <c r="AN264" s="129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>
      <c r="A265" s="132" t="s">
        <v>471</v>
      </c>
      <c r="B265" s="133"/>
      <c r="C265" s="133"/>
      <c r="D265" s="133"/>
      <c r="E265" s="134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4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254"/>
      <c r="AI265" s="138">
        <f>AK265/сред</f>
        <v>0</v>
      </c>
      <c r="AJ265" s="139"/>
      <c r="AK265" s="142">
        <f>SUM(G266:AG266)</f>
        <v>0</v>
      </c>
      <c r="AL265" s="142"/>
      <c r="AM265" s="130">
        <f>IF(AK265=0,0,Таблиця!DN267)</f>
        <v>0</v>
      </c>
      <c r="AN265" s="128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>
      <c r="A266" s="135"/>
      <c r="B266" s="136"/>
      <c r="C266" s="136"/>
      <c r="D266" s="136"/>
      <c r="E266" s="137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0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255"/>
      <c r="AI266" s="138"/>
      <c r="AJ266" s="139"/>
      <c r="AK266" s="142"/>
      <c r="AL266" s="142"/>
      <c r="AM266" s="131"/>
      <c r="AN266" s="129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>
      <c r="A267" s="132" t="s">
        <v>472</v>
      </c>
      <c r="B267" s="133"/>
      <c r="C267" s="133"/>
      <c r="D267" s="133"/>
      <c r="E267" s="134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4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0.3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254"/>
      <c r="AI267" s="138">
        <f>AK267/сред</f>
        <v>0.0003</v>
      </c>
      <c r="AJ267" s="139"/>
      <c r="AK267" s="142">
        <f>SUM(G268:AG268)</f>
        <v>0.005399999999999999</v>
      </c>
      <c r="AL267" s="142"/>
      <c r="AM267" s="130">
        <f>IF(AK267=0,0,Таблиця!DO267)</f>
        <v>480</v>
      </c>
      <c r="AN267" s="128">
        <f>AK267*AM267</f>
        <v>2.5919999999999996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>
      <c r="A268" s="135"/>
      <c r="B268" s="136"/>
      <c r="C268" s="136"/>
      <c r="D268" s="136"/>
      <c r="E268" s="137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</c>
      <c r="J268" s="23">
        <f t="shared" si="276"/>
      </c>
      <c r="K268" s="23">
        <f t="shared" si="276"/>
      </c>
      <c r="L268" s="120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  <v>0.005399999999999999</v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255"/>
      <c r="AI268" s="138"/>
      <c r="AJ268" s="139"/>
      <c r="AK268" s="142"/>
      <c r="AL268" s="142"/>
      <c r="AM268" s="131"/>
      <c r="AN268" s="129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2" t="s">
        <v>473</v>
      </c>
      <c r="B269" s="133"/>
      <c r="C269" s="133"/>
      <c r="D269" s="133"/>
      <c r="E269" s="134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4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254"/>
      <c r="AI269" s="138">
        <f>AK269/сред</f>
        <v>0</v>
      </c>
      <c r="AJ269" s="139"/>
      <c r="AK269" s="142">
        <f>SUM(G270:AG270)</f>
        <v>0</v>
      </c>
      <c r="AL269" s="142"/>
      <c r="AM269" s="130">
        <f>IF(AK269=0,0,Таблиця!DP267)</f>
        <v>0</v>
      </c>
      <c r="AN269" s="128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5"/>
      <c r="B270" s="136"/>
      <c r="C270" s="136"/>
      <c r="D270" s="136"/>
      <c r="E270" s="137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0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255"/>
      <c r="AI270" s="138"/>
      <c r="AJ270" s="139"/>
      <c r="AK270" s="142"/>
      <c r="AL270" s="142"/>
      <c r="AM270" s="131"/>
      <c r="AN270" s="129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2" t="s">
        <v>474</v>
      </c>
      <c r="B271" s="133"/>
      <c r="C271" s="133"/>
      <c r="D271" s="133"/>
      <c r="E271" s="134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4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254"/>
      <c r="AI271" s="138">
        <f>AK271/сред</f>
        <v>0</v>
      </c>
      <c r="AJ271" s="139"/>
      <c r="AK271" s="142">
        <f>SUM(G272:AG272)</f>
        <v>0</v>
      </c>
      <c r="AL271" s="142"/>
      <c r="AM271" s="130">
        <f>IF(AK271=0,0,Таблиця!DQ267)</f>
        <v>0</v>
      </c>
      <c r="AN271" s="128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5"/>
      <c r="B272" s="136"/>
      <c r="C272" s="136"/>
      <c r="D272" s="136"/>
      <c r="E272" s="137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0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255"/>
      <c r="AI272" s="138"/>
      <c r="AJ272" s="139"/>
      <c r="AK272" s="142"/>
      <c r="AL272" s="142"/>
      <c r="AM272" s="131"/>
      <c r="AN272" s="129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2" t="s">
        <v>475</v>
      </c>
      <c r="B273" s="133"/>
      <c r="C273" s="133"/>
      <c r="D273" s="133"/>
      <c r="E273" s="134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4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254"/>
      <c r="AI273" s="138">
        <f>AK273/сред</f>
        <v>0</v>
      </c>
      <c r="AJ273" s="139"/>
      <c r="AK273" s="142">
        <f>SUM(G274:AG274)</f>
        <v>0</v>
      </c>
      <c r="AL273" s="142"/>
      <c r="AM273" s="130">
        <f>IF(AK273=0,0,Таблиця!DR267)</f>
        <v>0</v>
      </c>
      <c r="AN273" s="128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5"/>
      <c r="B274" s="136"/>
      <c r="C274" s="136"/>
      <c r="D274" s="136"/>
      <c r="E274" s="137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0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255"/>
      <c r="AI274" s="138"/>
      <c r="AJ274" s="139"/>
      <c r="AK274" s="142"/>
      <c r="AL274" s="142"/>
      <c r="AM274" s="131"/>
      <c r="AN274" s="129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2" t="s">
        <v>476</v>
      </c>
      <c r="B275" s="133"/>
      <c r="C275" s="133"/>
      <c r="D275" s="133"/>
      <c r="E275" s="134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4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254"/>
      <c r="AI275" s="138">
        <f>AK275/сред</f>
        <v>0</v>
      </c>
      <c r="AJ275" s="139"/>
      <c r="AK275" s="142">
        <f>SUM(G276:AG276)</f>
        <v>0</v>
      </c>
      <c r="AL275" s="142"/>
      <c r="AM275" s="130">
        <f>IF(AK275=0,0,Таблиця!DS267)</f>
        <v>0</v>
      </c>
      <c r="AN275" s="128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5"/>
      <c r="B276" s="136"/>
      <c r="C276" s="136"/>
      <c r="D276" s="136"/>
      <c r="E276" s="137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0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255"/>
      <c r="AI276" s="138"/>
      <c r="AJ276" s="139"/>
      <c r="AK276" s="142"/>
      <c r="AL276" s="142"/>
      <c r="AM276" s="131"/>
      <c r="AN276" s="129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2" t="s">
        <v>477</v>
      </c>
      <c r="B277" s="133"/>
      <c r="C277" s="133"/>
      <c r="D277" s="133"/>
      <c r="E277" s="134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4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254"/>
      <c r="AI277" s="138">
        <f>AK277/сред</f>
        <v>0</v>
      </c>
      <c r="AJ277" s="139"/>
      <c r="AK277" s="142">
        <f>SUM(G278:AG278)</f>
        <v>0</v>
      </c>
      <c r="AL277" s="142"/>
      <c r="AM277" s="130">
        <f>IF(AK277=0,0,Таблиця!DT267)</f>
        <v>0</v>
      </c>
      <c r="AN277" s="128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5"/>
      <c r="B278" s="136"/>
      <c r="C278" s="136"/>
      <c r="D278" s="136"/>
      <c r="E278" s="137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0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255"/>
      <c r="AI278" s="138"/>
      <c r="AJ278" s="139"/>
      <c r="AK278" s="142"/>
      <c r="AL278" s="142"/>
      <c r="AM278" s="131"/>
      <c r="AN278" s="129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2" t="s">
        <v>478</v>
      </c>
      <c r="B279" s="133"/>
      <c r="C279" s="133"/>
      <c r="D279" s="133"/>
      <c r="E279" s="134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4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254"/>
      <c r="AI279" s="138">
        <f>AK279/сред</f>
        <v>0</v>
      </c>
      <c r="AJ279" s="139"/>
      <c r="AK279" s="142">
        <f>SUM(G280:AG280)</f>
        <v>0</v>
      </c>
      <c r="AL279" s="142"/>
      <c r="AM279" s="130">
        <f>IF(AK279=0,0,Таблиця!DU267)</f>
        <v>0</v>
      </c>
      <c r="AN279" s="128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5"/>
      <c r="B280" s="136"/>
      <c r="C280" s="136"/>
      <c r="D280" s="136"/>
      <c r="E280" s="137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0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255"/>
      <c r="AI280" s="138"/>
      <c r="AJ280" s="139"/>
      <c r="AK280" s="142"/>
      <c r="AL280" s="142"/>
      <c r="AM280" s="131"/>
      <c r="AN280" s="129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2" t="s">
        <v>479</v>
      </c>
      <c r="B281" s="133"/>
      <c r="C281" s="133"/>
      <c r="D281" s="133"/>
      <c r="E281" s="134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4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254"/>
      <c r="AI281" s="138">
        <f>AK281/сред</f>
        <v>0</v>
      </c>
      <c r="AJ281" s="139"/>
      <c r="AK281" s="142">
        <f>SUM(G282:AG282)</f>
        <v>0</v>
      </c>
      <c r="AL281" s="142"/>
      <c r="AM281" s="130">
        <f>IF(AK281=0,0,Таблиця!DV267)</f>
        <v>0</v>
      </c>
      <c r="AN281" s="128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5"/>
      <c r="B282" s="136"/>
      <c r="C282" s="136"/>
      <c r="D282" s="136"/>
      <c r="E282" s="137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0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255"/>
      <c r="AI282" s="138"/>
      <c r="AJ282" s="139"/>
      <c r="AK282" s="142"/>
      <c r="AL282" s="142"/>
      <c r="AM282" s="131"/>
      <c r="AN282" s="129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2" t="s">
        <v>480</v>
      </c>
      <c r="B283" s="133"/>
      <c r="C283" s="133"/>
      <c r="D283" s="133"/>
      <c r="E283" s="134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4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254"/>
      <c r="AI283" s="138">
        <f>AK283/сред</f>
        <v>0</v>
      </c>
      <c r="AJ283" s="139"/>
      <c r="AK283" s="142">
        <f>SUM(G284:AG284)</f>
        <v>0</v>
      </c>
      <c r="AL283" s="142"/>
      <c r="AM283" s="130">
        <f>IF(AK283=0,0,Таблиця!DW267)</f>
        <v>0</v>
      </c>
      <c r="AN283" s="128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5"/>
      <c r="B284" s="136"/>
      <c r="C284" s="136"/>
      <c r="D284" s="136"/>
      <c r="E284" s="137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0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255"/>
      <c r="AI284" s="138"/>
      <c r="AJ284" s="139"/>
      <c r="AK284" s="142"/>
      <c r="AL284" s="142"/>
      <c r="AM284" s="131"/>
      <c r="AN284" s="129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2" t="s">
        <v>481</v>
      </c>
      <c r="B285" s="133"/>
      <c r="C285" s="133"/>
      <c r="D285" s="133"/>
      <c r="E285" s="134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4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254"/>
      <c r="AI285" s="138">
        <f>AK285/сред</f>
        <v>0</v>
      </c>
      <c r="AJ285" s="139"/>
      <c r="AK285" s="142">
        <f>SUM(G286:AG286)</f>
        <v>0</v>
      </c>
      <c r="AL285" s="142"/>
      <c r="AM285" s="130">
        <f>IF(AK285=0,0,Таблиця!CL267)</f>
        <v>0</v>
      </c>
      <c r="AN285" s="128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5"/>
      <c r="B286" s="136"/>
      <c r="C286" s="136"/>
      <c r="D286" s="136"/>
      <c r="E286" s="137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0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255"/>
      <c r="AI286" s="138"/>
      <c r="AJ286" s="139"/>
      <c r="AK286" s="142"/>
      <c r="AL286" s="142"/>
      <c r="AM286" s="131"/>
      <c r="AN286" s="129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2" t="s">
        <v>482</v>
      </c>
      <c r="B287" s="133"/>
      <c r="C287" s="133"/>
      <c r="D287" s="133"/>
      <c r="E287" s="134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4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254"/>
      <c r="AI287" s="138">
        <f>AK287/сред</f>
        <v>0</v>
      </c>
      <c r="AJ287" s="139"/>
      <c r="AK287" s="142">
        <f>SUM(G288:AG288)</f>
        <v>0</v>
      </c>
      <c r="AL287" s="142"/>
      <c r="AM287" s="130">
        <f>IF(AK287=0,0,Таблиця!BA267)</f>
        <v>0</v>
      </c>
      <c r="AN287" s="128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5"/>
      <c r="B288" s="136"/>
      <c r="C288" s="136"/>
      <c r="D288" s="136"/>
      <c r="E288" s="137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0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255"/>
      <c r="AI288" s="138"/>
      <c r="AJ288" s="139"/>
      <c r="AK288" s="142"/>
      <c r="AL288" s="142"/>
      <c r="AM288" s="131"/>
      <c r="AN288" s="129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2" t="s">
        <v>548</v>
      </c>
      <c r="B289" s="133"/>
      <c r="C289" s="133"/>
      <c r="D289" s="133"/>
      <c r="E289" s="134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4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254"/>
      <c r="AI289" s="138">
        <f>AK289/сред</f>
        <v>0</v>
      </c>
      <c r="AJ289" s="139"/>
      <c r="AK289" s="142">
        <f>SUM(G290:AG290)</f>
        <v>0</v>
      </c>
      <c r="AL289" s="142"/>
      <c r="AM289" s="130">
        <f>IF(AK289=0,0,Таблиця!BT381)</f>
        <v>0</v>
      </c>
      <c r="AN289" s="128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5"/>
      <c r="B290" s="136"/>
      <c r="C290" s="136"/>
      <c r="D290" s="136"/>
      <c r="E290" s="137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0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255"/>
      <c r="AI290" s="138"/>
      <c r="AJ290" s="139"/>
      <c r="AK290" s="142"/>
      <c r="AL290" s="142"/>
      <c r="AM290" s="131"/>
      <c r="AN290" s="129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>
      <c r="A291" s="132" t="s">
        <v>549</v>
      </c>
      <c r="B291" s="133"/>
      <c r="C291" s="133"/>
      <c r="D291" s="133"/>
      <c r="E291" s="134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4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254"/>
      <c r="AI291" s="138">
        <f>AK291/сред</f>
        <v>0</v>
      </c>
      <c r="AJ291" s="139"/>
      <c r="AK291" s="142">
        <f>SUM(G292:AG292)</f>
        <v>0</v>
      </c>
      <c r="AL291" s="142"/>
      <c r="AM291" s="130">
        <f>IF(AK291=0,0,Таблиця!BT383)</f>
        <v>0</v>
      </c>
      <c r="AN291" s="128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>
      <c r="A292" s="135"/>
      <c r="B292" s="136"/>
      <c r="C292" s="136"/>
      <c r="D292" s="136"/>
      <c r="E292" s="137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0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255"/>
      <c r="AI292" s="138"/>
      <c r="AJ292" s="139"/>
      <c r="AK292" s="142"/>
      <c r="AL292" s="142"/>
      <c r="AM292" s="131"/>
      <c r="AN292" s="129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2" t="s">
        <v>569</v>
      </c>
      <c r="B293" s="133"/>
      <c r="C293" s="133"/>
      <c r="D293" s="133"/>
      <c r="E293" s="134"/>
      <c r="F293" s="104" t="s">
        <v>94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4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254"/>
      <c r="AI293" s="138">
        <f>AK293/сред</f>
        <v>0.0045000000000000005</v>
      </c>
      <c r="AJ293" s="139"/>
      <c r="AK293" s="142">
        <f>SUM(G294:AG294)</f>
        <v>0.081</v>
      </c>
      <c r="AL293" s="142"/>
      <c r="AM293" s="130">
        <v>10.24</v>
      </c>
      <c r="AN293" s="128">
        <f>AK293*AM293</f>
        <v>0.8294400000000001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5"/>
      <c r="B294" s="136"/>
      <c r="C294" s="136"/>
      <c r="D294" s="136"/>
      <c r="E294" s="137"/>
      <c r="F294" s="105" t="s">
        <v>95</v>
      </c>
      <c r="G294" s="75">
        <f aca="true" t="shared" si="289" ref="G294:AG294">IF(G293=0,"",завтракл*G293/1000)</f>
        <v>0.027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0">
        <f t="shared" si="289"/>
      </c>
      <c r="M294" s="75">
        <f t="shared" si="289"/>
      </c>
      <c r="N294" s="83">
        <f t="shared" si="289"/>
      </c>
      <c r="O294" s="75">
        <f t="shared" si="289"/>
        <v>0.027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0.027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255"/>
      <c r="AI294" s="138"/>
      <c r="AJ294" s="139"/>
      <c r="AK294" s="142"/>
      <c r="AL294" s="142"/>
      <c r="AM294" s="131"/>
      <c r="AN294" s="129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2"/>
      <c r="B295" s="133"/>
      <c r="C295" s="133"/>
      <c r="D295" s="133"/>
      <c r="E295" s="134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4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254"/>
      <c r="AI295" s="138">
        <f>AK295/сред</f>
        <v>0</v>
      </c>
      <c r="AJ295" s="139"/>
      <c r="AK295" s="142">
        <f>SUM(G296:AG296)</f>
        <v>0</v>
      </c>
      <c r="AL295" s="142"/>
      <c r="AM295" s="130">
        <f>IF(AK295=0,0,Таблиця!BT387)</f>
        <v>0</v>
      </c>
      <c r="AN295" s="128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5"/>
      <c r="B296" s="136"/>
      <c r="C296" s="136"/>
      <c r="D296" s="136"/>
      <c r="E296" s="137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0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255"/>
      <c r="AI296" s="138"/>
      <c r="AJ296" s="139"/>
      <c r="AK296" s="142"/>
      <c r="AL296" s="142"/>
      <c r="AM296" s="131"/>
      <c r="AN296" s="129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2"/>
      <c r="B297" s="133"/>
      <c r="C297" s="133"/>
      <c r="D297" s="133"/>
      <c r="E297" s="134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4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254"/>
      <c r="AI297" s="138">
        <f>AK297/сред</f>
        <v>0</v>
      </c>
      <c r="AJ297" s="139"/>
      <c r="AK297" s="142">
        <f>SUM(G298:AG298)</f>
        <v>0</v>
      </c>
      <c r="AL297" s="142"/>
      <c r="AM297" s="130">
        <f>IF(AK297=0,0,Таблиця!BT389)</f>
        <v>0</v>
      </c>
      <c r="AN297" s="128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5"/>
      <c r="B298" s="136"/>
      <c r="C298" s="136"/>
      <c r="D298" s="136"/>
      <c r="E298" s="137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0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255"/>
      <c r="AI298" s="138"/>
      <c r="AJ298" s="139"/>
      <c r="AK298" s="142"/>
      <c r="AL298" s="142"/>
      <c r="AM298" s="131"/>
      <c r="AN298" s="129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2"/>
      <c r="B299" s="133"/>
      <c r="C299" s="133"/>
      <c r="D299" s="133"/>
      <c r="E299" s="134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4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254"/>
      <c r="AI299" s="138">
        <f>AK299/сред</f>
        <v>0</v>
      </c>
      <c r="AJ299" s="139"/>
      <c r="AK299" s="142">
        <f>SUM(G300:AG300)</f>
        <v>0</v>
      </c>
      <c r="AL299" s="142"/>
      <c r="AM299" s="130">
        <f>IF(AK299=0,0,Таблиця!BT391)</f>
        <v>0</v>
      </c>
      <c r="AN299" s="128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5"/>
      <c r="B300" s="136"/>
      <c r="C300" s="136"/>
      <c r="D300" s="136"/>
      <c r="E300" s="137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0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255"/>
      <c r="AI300" s="138"/>
      <c r="AJ300" s="139"/>
      <c r="AK300" s="142"/>
      <c r="AL300" s="142"/>
      <c r="AM300" s="131"/>
      <c r="AN300" s="129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2"/>
      <c r="B301" s="133"/>
      <c r="C301" s="133"/>
      <c r="D301" s="133"/>
      <c r="E301" s="134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4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254"/>
      <c r="AI301" s="138">
        <f>AK301/сред</f>
        <v>0</v>
      </c>
      <c r="AJ301" s="139"/>
      <c r="AK301" s="142">
        <f>SUM(G302:AG302)</f>
        <v>0</v>
      </c>
      <c r="AL301" s="142"/>
      <c r="AM301" s="130">
        <f>IF(AK301=0,0,Таблиця!BT393)</f>
        <v>0</v>
      </c>
      <c r="AN301" s="128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5"/>
      <c r="B302" s="136"/>
      <c r="C302" s="136"/>
      <c r="D302" s="136"/>
      <c r="E302" s="137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0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255"/>
      <c r="AI302" s="138"/>
      <c r="AJ302" s="139"/>
      <c r="AK302" s="142"/>
      <c r="AL302" s="142"/>
      <c r="AM302" s="131"/>
      <c r="AN302" s="129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2"/>
      <c r="B303" s="133"/>
      <c r="C303" s="133"/>
      <c r="D303" s="133"/>
      <c r="E303" s="134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4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254"/>
      <c r="AI303" s="138">
        <f>AK303/сред</f>
        <v>0</v>
      </c>
      <c r="AJ303" s="139"/>
      <c r="AK303" s="142">
        <f>SUM(G304:AG304)</f>
        <v>0</v>
      </c>
      <c r="AL303" s="142"/>
      <c r="AM303" s="130">
        <f>IF(AK303=0,0,Таблиця!BT395)</f>
        <v>0</v>
      </c>
      <c r="AN303" s="128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5"/>
      <c r="B304" s="136"/>
      <c r="C304" s="136"/>
      <c r="D304" s="136"/>
      <c r="E304" s="137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0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255"/>
      <c r="AI304" s="138"/>
      <c r="AJ304" s="139"/>
      <c r="AK304" s="142"/>
      <c r="AL304" s="142"/>
      <c r="AM304" s="131"/>
      <c r="AN304" s="129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2"/>
      <c r="B305" s="133"/>
      <c r="C305" s="133"/>
      <c r="D305" s="133"/>
      <c r="E305" s="134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4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254"/>
      <c r="AI305" s="138">
        <f>AK305/сред</f>
        <v>0</v>
      </c>
      <c r="AJ305" s="139"/>
      <c r="AK305" s="142">
        <f>SUM(G306:AG306)</f>
        <v>0</v>
      </c>
      <c r="AL305" s="142"/>
      <c r="AM305" s="130">
        <f>IF(AK305=0,0,Таблиця!BT397)</f>
        <v>0</v>
      </c>
      <c r="AN305" s="128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5"/>
      <c r="B306" s="136"/>
      <c r="C306" s="136"/>
      <c r="D306" s="136"/>
      <c r="E306" s="137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0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255"/>
      <c r="AI306" s="138"/>
      <c r="AJ306" s="139"/>
      <c r="AK306" s="142"/>
      <c r="AL306" s="142"/>
      <c r="AM306" s="131"/>
      <c r="AN306" s="129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2"/>
      <c r="B307" s="133"/>
      <c r="C307" s="133"/>
      <c r="D307" s="133"/>
      <c r="E307" s="134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4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254"/>
      <c r="AI307" s="138">
        <f>AK307/сред</f>
        <v>0</v>
      </c>
      <c r="AJ307" s="139"/>
      <c r="AK307" s="142">
        <f>SUM(G308:AG308)</f>
        <v>0</v>
      </c>
      <c r="AL307" s="142"/>
      <c r="AM307" s="130">
        <f>IF(AK307=0,0,Таблиця!BT399)</f>
        <v>0</v>
      </c>
      <c r="AN307" s="128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5"/>
      <c r="B308" s="136"/>
      <c r="C308" s="136"/>
      <c r="D308" s="136"/>
      <c r="E308" s="137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0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255"/>
      <c r="AI308" s="138"/>
      <c r="AJ308" s="139"/>
      <c r="AK308" s="142"/>
      <c r="AL308" s="142"/>
      <c r="AM308" s="131"/>
      <c r="AN308" s="129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2"/>
      <c r="B309" s="133"/>
      <c r="C309" s="133"/>
      <c r="D309" s="133"/>
      <c r="E309" s="134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4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254"/>
      <c r="AI309" s="138">
        <f>AK309/сред</f>
        <v>0</v>
      </c>
      <c r="AJ309" s="139"/>
      <c r="AK309" s="142">
        <f>SUM(G310:AG310)</f>
        <v>0</v>
      </c>
      <c r="AL309" s="142"/>
      <c r="AM309" s="130">
        <f>IF(AK309=0,0,Таблиця!BT401)</f>
        <v>0</v>
      </c>
      <c r="AN309" s="128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5"/>
      <c r="B310" s="136"/>
      <c r="C310" s="136"/>
      <c r="D310" s="136"/>
      <c r="E310" s="137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0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255"/>
      <c r="AI310" s="138"/>
      <c r="AJ310" s="139"/>
      <c r="AK310" s="142"/>
      <c r="AL310" s="142"/>
      <c r="AM310" s="131"/>
      <c r="AN310" s="129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2"/>
      <c r="B311" s="133"/>
      <c r="C311" s="133"/>
      <c r="D311" s="133"/>
      <c r="E311" s="134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4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254"/>
      <c r="AI311" s="138">
        <f>AK311/сред</f>
        <v>0</v>
      </c>
      <c r="AJ311" s="139"/>
      <c r="AK311" s="142">
        <f>SUM(G312:AG312)</f>
        <v>0</v>
      </c>
      <c r="AL311" s="142"/>
      <c r="AM311" s="130">
        <f>IF(AK311=0,0,Таблиця!BT403)</f>
        <v>0</v>
      </c>
      <c r="AN311" s="128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5"/>
      <c r="B312" s="136"/>
      <c r="C312" s="136"/>
      <c r="D312" s="136"/>
      <c r="E312" s="137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0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255"/>
      <c r="AI312" s="138"/>
      <c r="AJ312" s="139"/>
      <c r="AK312" s="142"/>
      <c r="AL312" s="142"/>
      <c r="AM312" s="131"/>
      <c r="AN312" s="129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2"/>
      <c r="B313" s="133"/>
      <c r="C313" s="133"/>
      <c r="D313" s="133"/>
      <c r="E313" s="134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4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254"/>
      <c r="AI313" s="138">
        <f>AK313/сред</f>
        <v>0</v>
      </c>
      <c r="AJ313" s="139"/>
      <c r="AK313" s="142">
        <f>SUM(G314:AG314)</f>
        <v>0</v>
      </c>
      <c r="AL313" s="142"/>
      <c r="AM313" s="130">
        <f>IF(AK313=0,0,Таблиця!BT405)</f>
        <v>0</v>
      </c>
      <c r="AN313" s="128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5"/>
      <c r="B314" s="136"/>
      <c r="C314" s="136"/>
      <c r="D314" s="136"/>
      <c r="E314" s="137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0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255"/>
      <c r="AI314" s="138"/>
      <c r="AJ314" s="139"/>
      <c r="AK314" s="142"/>
      <c r="AL314" s="142"/>
      <c r="AM314" s="131"/>
      <c r="AN314" s="129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2"/>
      <c r="B315" s="133"/>
      <c r="C315" s="133"/>
      <c r="D315" s="133"/>
      <c r="E315" s="134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4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254"/>
      <c r="AI315" s="138">
        <f>AK315/сред</f>
        <v>0</v>
      </c>
      <c r="AJ315" s="139"/>
      <c r="AK315" s="142">
        <f>SUM(G316:AG316)</f>
        <v>0</v>
      </c>
      <c r="AL315" s="142"/>
      <c r="AM315" s="130">
        <f>IF(AK315=0,0,Таблиця!BT407)</f>
        <v>0</v>
      </c>
      <c r="AN315" s="128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5"/>
      <c r="B316" s="136"/>
      <c r="C316" s="136"/>
      <c r="D316" s="136"/>
      <c r="E316" s="137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0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255"/>
      <c r="AI316" s="138"/>
      <c r="AJ316" s="139"/>
      <c r="AK316" s="142"/>
      <c r="AL316" s="142"/>
      <c r="AM316" s="131"/>
      <c r="AN316" s="129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2"/>
      <c r="B317" s="133"/>
      <c r="C317" s="133"/>
      <c r="D317" s="133"/>
      <c r="E317" s="134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4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254"/>
      <c r="AI317" s="138">
        <f>AK317/сред</f>
        <v>0</v>
      </c>
      <c r="AJ317" s="139"/>
      <c r="AK317" s="142">
        <f>SUM(G318:AG318)</f>
        <v>0</v>
      </c>
      <c r="AL317" s="142"/>
      <c r="AM317" s="130">
        <f>IF(AK317=0,0,Таблиця!BT409)</f>
        <v>0</v>
      </c>
      <c r="AN317" s="128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5"/>
      <c r="B318" s="136"/>
      <c r="C318" s="136"/>
      <c r="D318" s="136"/>
      <c r="E318" s="137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0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255"/>
      <c r="AI318" s="138"/>
      <c r="AJ318" s="139"/>
      <c r="AK318" s="142"/>
      <c r="AL318" s="142"/>
      <c r="AM318" s="131"/>
      <c r="AN318" s="129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2"/>
      <c r="B319" s="133"/>
      <c r="C319" s="133"/>
      <c r="D319" s="133"/>
      <c r="E319" s="134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4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254"/>
      <c r="AI319" s="138">
        <f>AK319/сред</f>
        <v>0</v>
      </c>
      <c r="AJ319" s="139"/>
      <c r="AK319" s="142">
        <f>SUM(G320:AG320)</f>
        <v>0</v>
      </c>
      <c r="AL319" s="142"/>
      <c r="AM319" s="130">
        <f>IF(AK319=0,0,Таблиця!BT411)</f>
        <v>0</v>
      </c>
      <c r="AN319" s="128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5"/>
      <c r="B320" s="136"/>
      <c r="C320" s="136"/>
      <c r="D320" s="136"/>
      <c r="E320" s="137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0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255"/>
      <c r="AI320" s="138"/>
      <c r="AJ320" s="139"/>
      <c r="AK320" s="142"/>
      <c r="AL320" s="142"/>
      <c r="AM320" s="131"/>
      <c r="AN320" s="129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2"/>
      <c r="B321" s="133"/>
      <c r="C321" s="133"/>
      <c r="D321" s="133"/>
      <c r="E321" s="134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4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254"/>
      <c r="AI321" s="138">
        <f>AK321/сред</f>
        <v>0</v>
      </c>
      <c r="AJ321" s="139"/>
      <c r="AK321" s="142">
        <f>SUM(G322:AG322)</f>
        <v>0</v>
      </c>
      <c r="AL321" s="142"/>
      <c r="AM321" s="130">
        <f>IF(AK321=0,0,Таблиця!BT413)</f>
        <v>0</v>
      </c>
      <c r="AN321" s="128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5"/>
      <c r="B322" s="136"/>
      <c r="C322" s="136"/>
      <c r="D322" s="136"/>
      <c r="E322" s="137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0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255"/>
      <c r="AI322" s="138"/>
      <c r="AJ322" s="139"/>
      <c r="AK322" s="142"/>
      <c r="AL322" s="142"/>
      <c r="AM322" s="131"/>
      <c r="AN322" s="129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2"/>
      <c r="B323" s="133"/>
      <c r="C323" s="133"/>
      <c r="D323" s="133"/>
      <c r="E323" s="134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4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254"/>
      <c r="AI323" s="138">
        <f>AK323/сред</f>
        <v>0</v>
      </c>
      <c r="AJ323" s="139"/>
      <c r="AK323" s="142">
        <f>SUM(G324:AG324)</f>
        <v>0</v>
      </c>
      <c r="AL323" s="142"/>
      <c r="AM323" s="130">
        <f>IF(AK323=0,0,Таблиця!BT415)</f>
        <v>0</v>
      </c>
      <c r="AN323" s="128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5"/>
      <c r="B324" s="136"/>
      <c r="C324" s="136"/>
      <c r="D324" s="136"/>
      <c r="E324" s="137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0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255"/>
      <c r="AI324" s="138"/>
      <c r="AJ324" s="139"/>
      <c r="AK324" s="142"/>
      <c r="AL324" s="142"/>
      <c r="AM324" s="131"/>
      <c r="AN324" s="129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2"/>
      <c r="B325" s="133"/>
      <c r="C325" s="133"/>
      <c r="D325" s="133"/>
      <c r="E325" s="134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4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254"/>
      <c r="AI325" s="138">
        <f>AK325/сред</f>
        <v>0</v>
      </c>
      <c r="AJ325" s="139"/>
      <c r="AK325" s="142">
        <f>SUM(G326:AG326)</f>
        <v>0</v>
      </c>
      <c r="AL325" s="142"/>
      <c r="AM325" s="130">
        <f>IF(AK325=0,0,Таблиця!BT417)</f>
        <v>0</v>
      </c>
      <c r="AN325" s="128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5"/>
      <c r="B326" s="136"/>
      <c r="C326" s="136"/>
      <c r="D326" s="136"/>
      <c r="E326" s="137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0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255"/>
      <c r="AI326" s="138"/>
      <c r="AJ326" s="139"/>
      <c r="AK326" s="142"/>
      <c r="AL326" s="142"/>
      <c r="AM326" s="131"/>
      <c r="AN326" s="129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2"/>
      <c r="B327" s="133"/>
      <c r="C327" s="133"/>
      <c r="D327" s="133"/>
      <c r="E327" s="134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4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254"/>
      <c r="AI327" s="138">
        <f>AK327/сред</f>
        <v>0</v>
      </c>
      <c r="AJ327" s="139"/>
      <c r="AK327" s="142">
        <f>SUM(G328:AG328)</f>
        <v>0</v>
      </c>
      <c r="AL327" s="142"/>
      <c r="AM327" s="130">
        <f>IF(AK327=0,0,Таблиця!BT419)</f>
        <v>0</v>
      </c>
      <c r="AN327" s="128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5"/>
      <c r="B328" s="136"/>
      <c r="C328" s="136"/>
      <c r="D328" s="136"/>
      <c r="E328" s="137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0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255"/>
      <c r="AI328" s="138"/>
      <c r="AJ328" s="139"/>
      <c r="AK328" s="142"/>
      <c r="AL328" s="142"/>
      <c r="AM328" s="131"/>
      <c r="AN328" s="129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2"/>
      <c r="B329" s="133"/>
      <c r="C329" s="133"/>
      <c r="D329" s="133"/>
      <c r="E329" s="134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4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254"/>
      <c r="AI329" s="138">
        <f>AK329/сред</f>
        <v>0</v>
      </c>
      <c r="AJ329" s="139"/>
      <c r="AK329" s="142">
        <f>SUM(G330:AG330)</f>
        <v>0</v>
      </c>
      <c r="AL329" s="142"/>
      <c r="AM329" s="130">
        <f>IF(AK329=0,0,Таблиця!BT421)</f>
        <v>0</v>
      </c>
      <c r="AN329" s="128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5"/>
      <c r="B330" s="136"/>
      <c r="C330" s="136"/>
      <c r="D330" s="136"/>
      <c r="E330" s="137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0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255"/>
      <c r="AI330" s="138"/>
      <c r="AJ330" s="139"/>
      <c r="AK330" s="142"/>
      <c r="AL330" s="142"/>
      <c r="AM330" s="131"/>
      <c r="AN330" s="129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2"/>
      <c r="B331" s="133"/>
      <c r="C331" s="133"/>
      <c r="D331" s="133"/>
      <c r="E331" s="134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4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254"/>
      <c r="AI331" s="138">
        <f>AK331/сред</f>
        <v>0</v>
      </c>
      <c r="AJ331" s="139"/>
      <c r="AK331" s="142">
        <f>SUM(G332:AG332)</f>
        <v>0</v>
      </c>
      <c r="AL331" s="142"/>
      <c r="AM331" s="130">
        <f>IF(AK331=0,0,Таблиця!BT423)</f>
        <v>0</v>
      </c>
      <c r="AN331" s="128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5"/>
      <c r="B332" s="136"/>
      <c r="C332" s="136"/>
      <c r="D332" s="136"/>
      <c r="E332" s="137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0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255"/>
      <c r="AI332" s="138"/>
      <c r="AJ332" s="139"/>
      <c r="AK332" s="142"/>
      <c r="AL332" s="142"/>
      <c r="AM332" s="131"/>
      <c r="AN332" s="129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2"/>
      <c r="B333" s="133"/>
      <c r="C333" s="133"/>
      <c r="D333" s="133"/>
      <c r="E333" s="134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4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254"/>
      <c r="AI333" s="138">
        <f>AK333/сред</f>
        <v>0</v>
      </c>
      <c r="AJ333" s="139"/>
      <c r="AK333" s="142">
        <f>SUM(G334:AG334)</f>
        <v>0</v>
      </c>
      <c r="AL333" s="142"/>
      <c r="AM333" s="130">
        <f>IF(AK333=0,0,Таблиця!BT425)</f>
        <v>0</v>
      </c>
      <c r="AN333" s="128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5"/>
      <c r="B334" s="136"/>
      <c r="C334" s="136"/>
      <c r="D334" s="136"/>
      <c r="E334" s="137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0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255"/>
      <c r="AI334" s="138"/>
      <c r="AJ334" s="139"/>
      <c r="AK334" s="142"/>
      <c r="AL334" s="142"/>
      <c r="AM334" s="131"/>
      <c r="AN334" s="129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2"/>
      <c r="B335" s="133"/>
      <c r="C335" s="133"/>
      <c r="D335" s="133"/>
      <c r="E335" s="134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4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254"/>
      <c r="AI335" s="138">
        <f>AK335/сред</f>
        <v>0</v>
      </c>
      <c r="AJ335" s="139"/>
      <c r="AK335" s="142">
        <f>SUM(G336:AG336)</f>
        <v>0</v>
      </c>
      <c r="AL335" s="142"/>
      <c r="AM335" s="130">
        <f>IF(AK335=0,0,Таблиця!BT427)</f>
        <v>0</v>
      </c>
      <c r="AN335" s="128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5"/>
      <c r="B336" s="136"/>
      <c r="C336" s="136"/>
      <c r="D336" s="136"/>
      <c r="E336" s="137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0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255"/>
      <c r="AI336" s="138"/>
      <c r="AJ336" s="139"/>
      <c r="AK336" s="142"/>
      <c r="AL336" s="142"/>
      <c r="AM336" s="131"/>
      <c r="AN336" s="129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2"/>
      <c r="B337" s="133"/>
      <c r="C337" s="133"/>
      <c r="D337" s="133"/>
      <c r="E337" s="134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4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254"/>
      <c r="AI337" s="138">
        <f>AK337/сред</f>
        <v>0</v>
      </c>
      <c r="AJ337" s="139"/>
      <c r="AK337" s="142">
        <f>SUM(G338:AG338)</f>
        <v>0</v>
      </c>
      <c r="AL337" s="142"/>
      <c r="AM337" s="130">
        <f>IF(AK337=0,0,Таблиця!BT429)</f>
        <v>0</v>
      </c>
      <c r="AN337" s="128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5"/>
      <c r="B338" s="136"/>
      <c r="C338" s="136"/>
      <c r="D338" s="136"/>
      <c r="E338" s="137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0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255"/>
      <c r="AI338" s="138"/>
      <c r="AJ338" s="139"/>
      <c r="AK338" s="142"/>
      <c r="AL338" s="142"/>
      <c r="AM338" s="131"/>
      <c r="AN338" s="129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2"/>
      <c r="B339" s="133"/>
      <c r="C339" s="133"/>
      <c r="D339" s="133"/>
      <c r="E339" s="134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4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254"/>
      <c r="AI339" s="138">
        <f>AK339/сред</f>
        <v>0</v>
      </c>
      <c r="AJ339" s="139"/>
      <c r="AK339" s="142">
        <f>SUM(G340:AG340)</f>
        <v>0</v>
      </c>
      <c r="AL339" s="142"/>
      <c r="AM339" s="130">
        <f>IF(AK339=0,0,Таблиця!BT431)</f>
        <v>0</v>
      </c>
      <c r="AN339" s="128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5"/>
      <c r="B340" s="136"/>
      <c r="C340" s="136"/>
      <c r="D340" s="136"/>
      <c r="E340" s="137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0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255"/>
      <c r="AI340" s="138"/>
      <c r="AJ340" s="139"/>
      <c r="AK340" s="142"/>
      <c r="AL340" s="142"/>
      <c r="AM340" s="131"/>
      <c r="AN340" s="129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2"/>
      <c r="B341" s="133"/>
      <c r="C341" s="133"/>
      <c r="D341" s="133"/>
      <c r="E341" s="134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4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254"/>
      <c r="AI341" s="138">
        <f>AK341/сред</f>
        <v>0</v>
      </c>
      <c r="AJ341" s="139"/>
      <c r="AK341" s="142">
        <f>SUM(G342:AG342)</f>
        <v>0</v>
      </c>
      <c r="AL341" s="142"/>
      <c r="AM341" s="130">
        <f>IF(AK341=0,0,Таблиця!BT433)</f>
        <v>0</v>
      </c>
      <c r="AN341" s="128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5"/>
      <c r="B342" s="136"/>
      <c r="C342" s="136"/>
      <c r="D342" s="136"/>
      <c r="E342" s="137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0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255"/>
      <c r="AI342" s="138"/>
      <c r="AJ342" s="139"/>
      <c r="AK342" s="142"/>
      <c r="AL342" s="142"/>
      <c r="AM342" s="131"/>
      <c r="AN342" s="129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2"/>
      <c r="B343" s="133"/>
      <c r="C343" s="133"/>
      <c r="D343" s="133"/>
      <c r="E343" s="134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4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254"/>
      <c r="AI343" s="138">
        <f>AK343/сред</f>
        <v>0</v>
      </c>
      <c r="AJ343" s="139"/>
      <c r="AK343" s="142">
        <f>SUM(G344:AG344)</f>
        <v>0</v>
      </c>
      <c r="AL343" s="142"/>
      <c r="AM343" s="130">
        <f>IF(AK343=0,0,Таблиця!BT435)</f>
        <v>0</v>
      </c>
      <c r="AN343" s="128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5"/>
      <c r="B344" s="136"/>
      <c r="C344" s="136"/>
      <c r="D344" s="136"/>
      <c r="E344" s="137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0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255"/>
      <c r="AI344" s="138"/>
      <c r="AJ344" s="139"/>
      <c r="AK344" s="142"/>
      <c r="AL344" s="142"/>
      <c r="AM344" s="131"/>
      <c r="AN344" s="129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2"/>
      <c r="B345" s="133"/>
      <c r="C345" s="133"/>
      <c r="D345" s="133"/>
      <c r="E345" s="134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4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254"/>
      <c r="AI345" s="138">
        <f>AK345/сред</f>
        <v>0</v>
      </c>
      <c r="AJ345" s="139"/>
      <c r="AK345" s="142">
        <f>SUM(G346:AG346)</f>
        <v>0</v>
      </c>
      <c r="AL345" s="142"/>
      <c r="AM345" s="130">
        <f>IF(AK345=0,0,Таблиця!BT437)</f>
        <v>0</v>
      </c>
      <c r="AN345" s="128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5"/>
      <c r="B346" s="136"/>
      <c r="C346" s="136"/>
      <c r="D346" s="136"/>
      <c r="E346" s="137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0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255"/>
      <c r="AI346" s="138"/>
      <c r="AJ346" s="139"/>
      <c r="AK346" s="142"/>
      <c r="AL346" s="142"/>
      <c r="AM346" s="131"/>
      <c r="AN346" s="129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2"/>
      <c r="B347" s="133"/>
      <c r="C347" s="133"/>
      <c r="D347" s="133"/>
      <c r="E347" s="134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4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254"/>
      <c r="AI347" s="138">
        <f>AK347/сред</f>
        <v>0</v>
      </c>
      <c r="AJ347" s="139"/>
      <c r="AK347" s="142">
        <f>SUM(G348:AG348)</f>
        <v>0</v>
      </c>
      <c r="AL347" s="142"/>
      <c r="AM347" s="130">
        <f>IF(AK347=0,0,Таблиця!BT439)</f>
        <v>0</v>
      </c>
      <c r="AN347" s="128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5"/>
      <c r="B348" s="136"/>
      <c r="C348" s="136"/>
      <c r="D348" s="136"/>
      <c r="E348" s="137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0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255"/>
      <c r="AI348" s="138"/>
      <c r="AJ348" s="139"/>
      <c r="AK348" s="142"/>
      <c r="AL348" s="142"/>
      <c r="AM348" s="131"/>
      <c r="AN348" s="129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2"/>
      <c r="B349" s="133"/>
      <c r="C349" s="133"/>
      <c r="D349" s="133"/>
      <c r="E349" s="134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4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254"/>
      <c r="AI349" s="138">
        <f>AK349/сред</f>
        <v>0</v>
      </c>
      <c r="AJ349" s="139"/>
      <c r="AK349" s="142">
        <f>SUM(G350:AG350)</f>
        <v>0</v>
      </c>
      <c r="AL349" s="142"/>
      <c r="AM349" s="130">
        <f>IF(AK349=0,0,Таблиця!BT441)</f>
        <v>0</v>
      </c>
      <c r="AN349" s="128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5"/>
      <c r="B350" s="136"/>
      <c r="C350" s="136"/>
      <c r="D350" s="136"/>
      <c r="E350" s="137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0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255"/>
      <c r="AI350" s="138"/>
      <c r="AJ350" s="139"/>
      <c r="AK350" s="142"/>
      <c r="AL350" s="142"/>
      <c r="AM350" s="131"/>
      <c r="AN350" s="129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2"/>
      <c r="B351" s="133"/>
      <c r="C351" s="133"/>
      <c r="D351" s="133"/>
      <c r="E351" s="134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4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254"/>
      <c r="AI351" s="138">
        <f>AK351/сред</f>
        <v>0</v>
      </c>
      <c r="AJ351" s="139"/>
      <c r="AK351" s="142">
        <f>SUM(G352:AG352)</f>
        <v>0</v>
      </c>
      <c r="AL351" s="142"/>
      <c r="AM351" s="130">
        <f>IF(AK351=0,0,Таблиця!BT443)</f>
        <v>0</v>
      </c>
      <c r="AN351" s="128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5"/>
      <c r="B352" s="136"/>
      <c r="C352" s="136"/>
      <c r="D352" s="136"/>
      <c r="E352" s="137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0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255"/>
      <c r="AI352" s="138"/>
      <c r="AJ352" s="139"/>
      <c r="AK352" s="142"/>
      <c r="AL352" s="142"/>
      <c r="AM352" s="131"/>
      <c r="AN352" s="129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2"/>
      <c r="B353" s="133"/>
      <c r="C353" s="133"/>
      <c r="D353" s="133"/>
      <c r="E353" s="134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4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254"/>
      <c r="AI353" s="138">
        <f>AK353/сред</f>
        <v>0</v>
      </c>
      <c r="AJ353" s="139"/>
      <c r="AK353" s="142">
        <f>SUM(G354:AG354)</f>
        <v>0</v>
      </c>
      <c r="AL353" s="142"/>
      <c r="AM353" s="130">
        <f>IF(AK353=0,0,Таблиця!BT445)</f>
        <v>0</v>
      </c>
      <c r="AN353" s="128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5"/>
      <c r="B354" s="136"/>
      <c r="C354" s="136"/>
      <c r="D354" s="136"/>
      <c r="E354" s="137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0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255"/>
      <c r="AI354" s="138"/>
      <c r="AJ354" s="139"/>
      <c r="AK354" s="142"/>
      <c r="AL354" s="142"/>
      <c r="AM354" s="131"/>
      <c r="AN354" s="129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2"/>
      <c r="B355" s="133"/>
      <c r="C355" s="133"/>
      <c r="D355" s="133"/>
      <c r="E355" s="134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4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254"/>
      <c r="AI355" s="138">
        <f>AK355/сред</f>
        <v>0</v>
      </c>
      <c r="AJ355" s="139"/>
      <c r="AK355" s="142">
        <f>SUM(G356:AG356)</f>
        <v>0</v>
      </c>
      <c r="AL355" s="142"/>
      <c r="AM355" s="130">
        <f>IF(AK355=0,0,Таблиця!BT447)</f>
        <v>0</v>
      </c>
      <c r="AN355" s="128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5"/>
      <c r="B356" s="136"/>
      <c r="C356" s="136"/>
      <c r="D356" s="136"/>
      <c r="E356" s="137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0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255"/>
      <c r="AI356" s="138"/>
      <c r="AJ356" s="139"/>
      <c r="AK356" s="142"/>
      <c r="AL356" s="142"/>
      <c r="AM356" s="131"/>
      <c r="AN356" s="129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2"/>
      <c r="B357" s="133"/>
      <c r="C357" s="133"/>
      <c r="D357" s="133"/>
      <c r="E357" s="134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4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254"/>
      <c r="AI357" s="138">
        <f>AK357/сред</f>
        <v>0</v>
      </c>
      <c r="AJ357" s="139"/>
      <c r="AK357" s="142">
        <f>SUM(G358:AG358)</f>
        <v>0</v>
      </c>
      <c r="AL357" s="142"/>
      <c r="AM357" s="130">
        <f>IF(AK357=0,0,Таблиця!BT449)</f>
        <v>0</v>
      </c>
      <c r="AN357" s="128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5"/>
      <c r="B358" s="136"/>
      <c r="C358" s="136"/>
      <c r="D358" s="136"/>
      <c r="E358" s="137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0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255"/>
      <c r="AI358" s="138"/>
      <c r="AJ358" s="139"/>
      <c r="AK358" s="142"/>
      <c r="AL358" s="142"/>
      <c r="AM358" s="131"/>
      <c r="AN358" s="129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2"/>
      <c r="B359" s="133"/>
      <c r="C359" s="133"/>
      <c r="D359" s="133"/>
      <c r="E359" s="134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4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254"/>
      <c r="AI359" s="138">
        <f>AK359/сред</f>
        <v>0</v>
      </c>
      <c r="AJ359" s="139"/>
      <c r="AK359" s="142">
        <f>SUM(G360:AG360)</f>
        <v>0</v>
      </c>
      <c r="AL359" s="142"/>
      <c r="AM359" s="130">
        <f>IF(AK359=0,0,Таблиця!BT451)</f>
        <v>0</v>
      </c>
      <c r="AN359" s="128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5"/>
      <c r="B360" s="136"/>
      <c r="C360" s="136"/>
      <c r="D360" s="136"/>
      <c r="E360" s="137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0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255"/>
      <c r="AI360" s="138"/>
      <c r="AJ360" s="139"/>
      <c r="AK360" s="142"/>
      <c r="AL360" s="142"/>
      <c r="AM360" s="131"/>
      <c r="AN360" s="129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2"/>
      <c r="B361" s="133"/>
      <c r="C361" s="133"/>
      <c r="D361" s="133"/>
      <c r="E361" s="134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4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254"/>
      <c r="AI361" s="138">
        <f>AK361/сред</f>
        <v>0</v>
      </c>
      <c r="AJ361" s="139"/>
      <c r="AK361" s="142">
        <f>SUM(G362:AG362)</f>
        <v>0</v>
      </c>
      <c r="AL361" s="142"/>
      <c r="AM361" s="130">
        <f>IF(AK361=0,0,Таблиця!BT453)</f>
        <v>0</v>
      </c>
      <c r="AN361" s="128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5"/>
      <c r="B362" s="136"/>
      <c r="C362" s="136"/>
      <c r="D362" s="136"/>
      <c r="E362" s="137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0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255"/>
      <c r="AI362" s="138"/>
      <c r="AJ362" s="139"/>
      <c r="AK362" s="142"/>
      <c r="AL362" s="142"/>
      <c r="AM362" s="131"/>
      <c r="AN362" s="129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2"/>
      <c r="B363" s="133"/>
      <c r="C363" s="133"/>
      <c r="D363" s="133"/>
      <c r="E363" s="134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4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254"/>
      <c r="AI363" s="138">
        <f>AK363/сред</f>
        <v>0</v>
      </c>
      <c r="AJ363" s="139"/>
      <c r="AK363" s="142">
        <f>SUM(G364:AG364)</f>
        <v>0</v>
      </c>
      <c r="AL363" s="142"/>
      <c r="AM363" s="130">
        <f>IF(AK363=0,0,Таблиця!BT455)</f>
        <v>0</v>
      </c>
      <c r="AN363" s="128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5"/>
      <c r="B364" s="136"/>
      <c r="C364" s="136"/>
      <c r="D364" s="136"/>
      <c r="E364" s="137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0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255"/>
      <c r="AI364" s="138"/>
      <c r="AJ364" s="139"/>
      <c r="AK364" s="142"/>
      <c r="AL364" s="142"/>
      <c r="AM364" s="131"/>
      <c r="AN364" s="129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2"/>
      <c r="B365" s="133"/>
      <c r="C365" s="133"/>
      <c r="D365" s="133"/>
      <c r="E365" s="134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4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254"/>
      <c r="AI365" s="138">
        <f>AK365/сред</f>
        <v>0</v>
      </c>
      <c r="AJ365" s="139"/>
      <c r="AK365" s="142">
        <f>SUM(G366:AG366)</f>
        <v>0</v>
      </c>
      <c r="AL365" s="142"/>
      <c r="AM365" s="130">
        <f>IF(AK365=0,0,Таблиця!BT457)</f>
        <v>0</v>
      </c>
      <c r="AN365" s="128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5"/>
      <c r="B366" s="136"/>
      <c r="C366" s="136"/>
      <c r="D366" s="136"/>
      <c r="E366" s="137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0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255"/>
      <c r="AI366" s="138"/>
      <c r="AJ366" s="139"/>
      <c r="AK366" s="142"/>
      <c r="AL366" s="142"/>
      <c r="AM366" s="131"/>
      <c r="AN366" s="129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2"/>
      <c r="B367" s="133"/>
      <c r="C367" s="133"/>
      <c r="D367" s="133"/>
      <c r="E367" s="134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4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254"/>
      <c r="AI367" s="138">
        <f>AK367/сред</f>
        <v>0</v>
      </c>
      <c r="AJ367" s="139"/>
      <c r="AK367" s="142">
        <f>SUM(G368:AG368)</f>
        <v>0</v>
      </c>
      <c r="AL367" s="142"/>
      <c r="AM367" s="130">
        <f>IF(AK367=0,0,Таблиця!BT459)</f>
        <v>0</v>
      </c>
      <c r="AN367" s="128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5"/>
      <c r="B368" s="136"/>
      <c r="C368" s="136"/>
      <c r="D368" s="136"/>
      <c r="E368" s="137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0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255"/>
      <c r="AI368" s="138"/>
      <c r="AJ368" s="139"/>
      <c r="AK368" s="142"/>
      <c r="AL368" s="142"/>
      <c r="AM368" s="131"/>
      <c r="AN368" s="129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2"/>
      <c r="B369" s="133"/>
      <c r="C369" s="133"/>
      <c r="D369" s="133"/>
      <c r="E369" s="134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4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254"/>
      <c r="AI369" s="138">
        <f>AK369/сред</f>
        <v>0</v>
      </c>
      <c r="AJ369" s="139"/>
      <c r="AK369" s="142">
        <f>SUM(G370:AG370)</f>
        <v>0</v>
      </c>
      <c r="AL369" s="142"/>
      <c r="AM369" s="130">
        <f>IF(AK369=0,0,Таблиця!BT461)</f>
        <v>0</v>
      </c>
      <c r="AN369" s="128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5"/>
      <c r="B370" s="136"/>
      <c r="C370" s="136"/>
      <c r="D370" s="136"/>
      <c r="E370" s="137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0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255"/>
      <c r="AI370" s="138"/>
      <c r="AJ370" s="139"/>
      <c r="AK370" s="142"/>
      <c r="AL370" s="142"/>
      <c r="AM370" s="131"/>
      <c r="AN370" s="129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2"/>
      <c r="B371" s="133"/>
      <c r="C371" s="133"/>
      <c r="D371" s="133"/>
      <c r="E371" s="134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4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254"/>
      <c r="AI371" s="138">
        <f>AK371/сред</f>
        <v>0</v>
      </c>
      <c r="AJ371" s="139"/>
      <c r="AK371" s="142">
        <f>SUM(G372:AG372)</f>
        <v>0</v>
      </c>
      <c r="AL371" s="142"/>
      <c r="AM371" s="130">
        <f>IF(AK371=0,0,Таблиця!BT463)</f>
        <v>0</v>
      </c>
      <c r="AN371" s="128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5"/>
      <c r="B372" s="136"/>
      <c r="C372" s="136"/>
      <c r="D372" s="136"/>
      <c r="E372" s="137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0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255"/>
      <c r="AI372" s="138"/>
      <c r="AJ372" s="139"/>
      <c r="AK372" s="142"/>
      <c r="AL372" s="142"/>
      <c r="AM372" s="131"/>
      <c r="AN372" s="129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2"/>
      <c r="B373" s="133"/>
      <c r="C373" s="133"/>
      <c r="D373" s="133"/>
      <c r="E373" s="134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4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254"/>
      <c r="AI373" s="138">
        <f>AK373/сред</f>
        <v>0</v>
      </c>
      <c r="AJ373" s="139"/>
      <c r="AK373" s="142">
        <f>SUM(G374:AG374)</f>
        <v>0</v>
      </c>
      <c r="AL373" s="142"/>
      <c r="AM373" s="130">
        <f>IF(AK373=0,0,Таблиця!BT465)</f>
        <v>0</v>
      </c>
      <c r="AN373" s="128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5"/>
      <c r="B374" s="136"/>
      <c r="C374" s="136"/>
      <c r="D374" s="136"/>
      <c r="E374" s="137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0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255"/>
      <c r="AI374" s="138"/>
      <c r="AJ374" s="139"/>
      <c r="AK374" s="142"/>
      <c r="AL374" s="142"/>
      <c r="AM374" s="131"/>
      <c r="AN374" s="129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2"/>
      <c r="B375" s="133"/>
      <c r="C375" s="133"/>
      <c r="D375" s="133"/>
      <c r="E375" s="134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4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254"/>
      <c r="AI375" s="138">
        <f>AK375/сред</f>
        <v>0</v>
      </c>
      <c r="AJ375" s="139"/>
      <c r="AK375" s="142">
        <f>SUM(G376:AG376)</f>
        <v>0</v>
      </c>
      <c r="AL375" s="142"/>
      <c r="AM375" s="130">
        <f>IF(AK375=0,0,Таблиця!BT467)</f>
        <v>0</v>
      </c>
      <c r="AN375" s="128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5"/>
      <c r="B376" s="136"/>
      <c r="C376" s="136"/>
      <c r="D376" s="136"/>
      <c r="E376" s="137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0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255"/>
      <c r="AI376" s="138"/>
      <c r="AJ376" s="139"/>
      <c r="AK376" s="142"/>
      <c r="AL376" s="142"/>
      <c r="AM376" s="131"/>
      <c r="AN376" s="129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2"/>
      <c r="B377" s="133"/>
      <c r="C377" s="133"/>
      <c r="D377" s="133"/>
      <c r="E377" s="134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4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254"/>
      <c r="AI377" s="138">
        <f>AK377/сред</f>
        <v>0</v>
      </c>
      <c r="AJ377" s="139"/>
      <c r="AK377" s="142">
        <f>SUM(G378:AG378)</f>
        <v>0</v>
      </c>
      <c r="AL377" s="142"/>
      <c r="AM377" s="130">
        <f>IF(AK377=0,0,Таблиця!BT469)</f>
        <v>0</v>
      </c>
      <c r="AN377" s="128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5"/>
      <c r="B378" s="136"/>
      <c r="C378" s="136"/>
      <c r="D378" s="136"/>
      <c r="E378" s="137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0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255"/>
      <c r="AI378" s="138"/>
      <c r="AJ378" s="139"/>
      <c r="AK378" s="142"/>
      <c r="AL378" s="142"/>
      <c r="AM378" s="131"/>
      <c r="AN378" s="129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2"/>
      <c r="B379" s="133"/>
      <c r="C379" s="133"/>
      <c r="D379" s="133"/>
      <c r="E379" s="134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4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254"/>
      <c r="AI379" s="138">
        <f>AK379/сред</f>
        <v>0</v>
      </c>
      <c r="AJ379" s="139"/>
      <c r="AK379" s="142">
        <f>SUM(G380:AG380)</f>
        <v>0</v>
      </c>
      <c r="AL379" s="142"/>
      <c r="AM379" s="130">
        <f>IF(AK379=0,0,Таблиця!BT471)</f>
        <v>0</v>
      </c>
      <c r="AN379" s="128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5"/>
      <c r="B380" s="136"/>
      <c r="C380" s="136"/>
      <c r="D380" s="136"/>
      <c r="E380" s="137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0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255"/>
      <c r="AI380" s="138"/>
      <c r="AJ380" s="139"/>
      <c r="AK380" s="142"/>
      <c r="AL380" s="142"/>
      <c r="AM380" s="131"/>
      <c r="AN380" s="129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2"/>
      <c r="B381" s="133"/>
      <c r="C381" s="133"/>
      <c r="D381" s="133"/>
      <c r="E381" s="134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4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254"/>
      <c r="AI381" s="138">
        <f>AK381/сред</f>
        <v>0</v>
      </c>
      <c r="AJ381" s="139"/>
      <c r="AK381" s="142">
        <f>SUM(G382:AG382)</f>
        <v>0</v>
      </c>
      <c r="AL381" s="142"/>
      <c r="AM381" s="130">
        <f>IF(AK381=0,0,Таблиця!BT473)</f>
        <v>0</v>
      </c>
      <c r="AN381" s="128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5"/>
      <c r="B382" s="136"/>
      <c r="C382" s="136"/>
      <c r="D382" s="136"/>
      <c r="E382" s="137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0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255"/>
      <c r="AI382" s="138"/>
      <c r="AJ382" s="139"/>
      <c r="AK382" s="142"/>
      <c r="AL382" s="142"/>
      <c r="AM382" s="131"/>
      <c r="AN382" s="129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2"/>
      <c r="B383" s="133"/>
      <c r="C383" s="133"/>
      <c r="D383" s="133"/>
      <c r="E383" s="134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4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254"/>
      <c r="AI383" s="138">
        <f>AK383/сред</f>
        <v>0</v>
      </c>
      <c r="AJ383" s="139"/>
      <c r="AK383" s="142">
        <f>SUM(G384:AG384)</f>
        <v>0</v>
      </c>
      <c r="AL383" s="142"/>
      <c r="AM383" s="130">
        <f>IF(AK383=0,0,Таблиця!BT475)</f>
        <v>0</v>
      </c>
      <c r="AN383" s="128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5"/>
      <c r="B384" s="136"/>
      <c r="C384" s="136"/>
      <c r="D384" s="136"/>
      <c r="E384" s="137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0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255"/>
      <c r="AI384" s="138"/>
      <c r="AJ384" s="139"/>
      <c r="AK384" s="142"/>
      <c r="AL384" s="142"/>
      <c r="AM384" s="131"/>
      <c r="AN384" s="129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2"/>
      <c r="B385" s="133"/>
      <c r="C385" s="133"/>
      <c r="D385" s="133"/>
      <c r="E385" s="134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4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254"/>
      <c r="AI385" s="138">
        <f>AK385/сред</f>
        <v>0</v>
      </c>
      <c r="AJ385" s="139"/>
      <c r="AK385" s="142">
        <f>SUM(G386:AG386)</f>
        <v>0</v>
      </c>
      <c r="AL385" s="142"/>
      <c r="AM385" s="130">
        <f>IF(AK385=0,0,Таблиця!BT477)</f>
        <v>0</v>
      </c>
      <c r="AN385" s="128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5"/>
      <c r="B386" s="136"/>
      <c r="C386" s="136"/>
      <c r="D386" s="136"/>
      <c r="E386" s="137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0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255"/>
      <c r="AI386" s="138"/>
      <c r="AJ386" s="139"/>
      <c r="AK386" s="142"/>
      <c r="AL386" s="142"/>
      <c r="AM386" s="131"/>
      <c r="AN386" s="129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2"/>
      <c r="B387" s="133"/>
      <c r="C387" s="133"/>
      <c r="D387" s="133"/>
      <c r="E387" s="134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4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254"/>
      <c r="AI387" s="138">
        <f>AK387/сред</f>
        <v>0</v>
      </c>
      <c r="AJ387" s="139"/>
      <c r="AK387" s="142">
        <f>SUM(G388:AG388)</f>
        <v>0</v>
      </c>
      <c r="AL387" s="142"/>
      <c r="AM387" s="130">
        <f>IF(AK387=0,0,Таблиця!BT479)</f>
        <v>0</v>
      </c>
      <c r="AN387" s="128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5"/>
      <c r="B388" s="136"/>
      <c r="C388" s="136"/>
      <c r="D388" s="136"/>
      <c r="E388" s="137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0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255"/>
      <c r="AI388" s="138"/>
      <c r="AJ388" s="139"/>
      <c r="AK388" s="142"/>
      <c r="AL388" s="142"/>
      <c r="AM388" s="131"/>
      <c r="AN388" s="129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2"/>
      <c r="B389" s="133"/>
      <c r="C389" s="133"/>
      <c r="D389" s="133"/>
      <c r="E389" s="134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4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254"/>
      <c r="AI389" s="138">
        <f>AK389/сред</f>
        <v>0</v>
      </c>
      <c r="AJ389" s="139"/>
      <c r="AK389" s="142">
        <f>SUM(G390:AG390)</f>
        <v>0</v>
      </c>
      <c r="AL389" s="142"/>
      <c r="AM389" s="130">
        <f>IF(AK389=0,0,Таблиця!BT481)</f>
        <v>0</v>
      </c>
      <c r="AN389" s="128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5"/>
      <c r="B390" s="136"/>
      <c r="C390" s="136"/>
      <c r="D390" s="136"/>
      <c r="E390" s="137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0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255"/>
      <c r="AI390" s="138"/>
      <c r="AJ390" s="139"/>
      <c r="AK390" s="142"/>
      <c r="AL390" s="142"/>
      <c r="AM390" s="131"/>
      <c r="AN390" s="129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2"/>
      <c r="B391" s="133"/>
      <c r="C391" s="133"/>
      <c r="D391" s="133"/>
      <c r="E391" s="134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4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254"/>
      <c r="AI391" s="138">
        <f>AK391/сред</f>
        <v>0</v>
      </c>
      <c r="AJ391" s="139"/>
      <c r="AK391" s="142">
        <f>SUM(G392:AG392)</f>
        <v>0</v>
      </c>
      <c r="AL391" s="142"/>
      <c r="AM391" s="130">
        <f>IF(AK391=0,0,Таблиця!BT483)</f>
        <v>0</v>
      </c>
      <c r="AN391" s="128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5"/>
      <c r="B392" s="136"/>
      <c r="C392" s="136"/>
      <c r="D392" s="136"/>
      <c r="E392" s="137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0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255"/>
      <c r="AI392" s="138"/>
      <c r="AJ392" s="139"/>
      <c r="AK392" s="142"/>
      <c r="AL392" s="142"/>
      <c r="AM392" s="131"/>
      <c r="AN392" s="129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2"/>
      <c r="B393" s="133"/>
      <c r="C393" s="133"/>
      <c r="D393" s="133"/>
      <c r="E393" s="134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4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254"/>
      <c r="AI393" s="138">
        <f>AK393/сред</f>
        <v>0</v>
      </c>
      <c r="AJ393" s="139"/>
      <c r="AK393" s="142">
        <f>SUM(G394:AG394)</f>
        <v>0</v>
      </c>
      <c r="AL393" s="142"/>
      <c r="AM393" s="130">
        <f>IF(AK393=0,0,Таблиця!BT485)</f>
        <v>0</v>
      </c>
      <c r="AN393" s="128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5"/>
      <c r="B394" s="136"/>
      <c r="C394" s="136"/>
      <c r="D394" s="136"/>
      <c r="E394" s="137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0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255"/>
      <c r="AI394" s="138"/>
      <c r="AJ394" s="139"/>
      <c r="AK394" s="142"/>
      <c r="AL394" s="142"/>
      <c r="AM394" s="131"/>
      <c r="AN394" s="129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2"/>
      <c r="B395" s="133"/>
      <c r="C395" s="133"/>
      <c r="D395" s="133"/>
      <c r="E395" s="134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4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254"/>
      <c r="AI395" s="138">
        <f>AK395/сред</f>
        <v>0</v>
      </c>
      <c r="AJ395" s="139"/>
      <c r="AK395" s="142">
        <f>SUM(G396:AG396)</f>
        <v>0</v>
      </c>
      <c r="AL395" s="142"/>
      <c r="AM395" s="130">
        <f>IF(AK395=0,0,Таблиця!BT487)</f>
        <v>0</v>
      </c>
      <c r="AN395" s="128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5"/>
      <c r="B396" s="136"/>
      <c r="C396" s="136"/>
      <c r="D396" s="136"/>
      <c r="E396" s="137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0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255"/>
      <c r="AI396" s="138"/>
      <c r="AJ396" s="139"/>
      <c r="AK396" s="142"/>
      <c r="AL396" s="142"/>
      <c r="AM396" s="131"/>
      <c r="AN396" s="129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2"/>
      <c r="B397" s="133"/>
      <c r="C397" s="133"/>
      <c r="D397" s="133"/>
      <c r="E397" s="134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4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254"/>
      <c r="AI397" s="138">
        <f>AK397/сред</f>
        <v>0</v>
      </c>
      <c r="AJ397" s="139"/>
      <c r="AK397" s="142">
        <f>SUM(G398:AG398)</f>
        <v>0</v>
      </c>
      <c r="AL397" s="142"/>
      <c r="AM397" s="130">
        <f>IF(AK397=0,0,Таблиця!BT489)</f>
        <v>0</v>
      </c>
      <c r="AN397" s="128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5"/>
      <c r="B398" s="136"/>
      <c r="C398" s="136"/>
      <c r="D398" s="136"/>
      <c r="E398" s="137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0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255"/>
      <c r="AI398" s="138"/>
      <c r="AJ398" s="139"/>
      <c r="AK398" s="142"/>
      <c r="AL398" s="142"/>
      <c r="AM398" s="131"/>
      <c r="AN398" s="129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2"/>
      <c r="B399" s="133"/>
      <c r="C399" s="133"/>
      <c r="D399" s="133"/>
      <c r="E399" s="134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4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254"/>
      <c r="AI399" s="138">
        <f>AK399/сред</f>
        <v>0</v>
      </c>
      <c r="AJ399" s="139"/>
      <c r="AK399" s="142">
        <f>SUM(G400:AG400)</f>
        <v>0</v>
      </c>
      <c r="AL399" s="142"/>
      <c r="AM399" s="130">
        <f>IF(AK399=0,0,Таблиця!BT491)</f>
        <v>0</v>
      </c>
      <c r="AN399" s="128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5"/>
      <c r="B400" s="136"/>
      <c r="C400" s="136"/>
      <c r="D400" s="136"/>
      <c r="E400" s="137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0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255"/>
      <c r="AI400" s="138"/>
      <c r="AJ400" s="139"/>
      <c r="AK400" s="142"/>
      <c r="AL400" s="142"/>
      <c r="AM400" s="131"/>
      <c r="AN400" s="129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2"/>
      <c r="B401" s="133"/>
      <c r="C401" s="133"/>
      <c r="D401" s="133"/>
      <c r="E401" s="134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4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254"/>
      <c r="AI401" s="138">
        <f>AK401/сред</f>
        <v>0</v>
      </c>
      <c r="AJ401" s="139"/>
      <c r="AK401" s="142">
        <f>SUM(G402:AG402)</f>
        <v>0</v>
      </c>
      <c r="AL401" s="142"/>
      <c r="AM401" s="130">
        <f>IF(AK401=0,0,Таблиця!BT493)</f>
        <v>0</v>
      </c>
      <c r="AN401" s="128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5"/>
      <c r="B402" s="136"/>
      <c r="C402" s="136"/>
      <c r="D402" s="136"/>
      <c r="E402" s="137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0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255"/>
      <c r="AI402" s="138"/>
      <c r="AJ402" s="139"/>
      <c r="AK402" s="142"/>
      <c r="AL402" s="142"/>
      <c r="AM402" s="131"/>
      <c r="AN402" s="129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2"/>
      <c r="B403" s="133"/>
      <c r="C403" s="133"/>
      <c r="D403" s="133"/>
      <c r="E403" s="134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4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254"/>
      <c r="AI403" s="138">
        <f>AK403/сред</f>
        <v>0</v>
      </c>
      <c r="AJ403" s="139"/>
      <c r="AK403" s="142">
        <f>SUM(G404:AG404)</f>
        <v>0</v>
      </c>
      <c r="AL403" s="142"/>
      <c r="AM403" s="130">
        <f>IF(AK403=0,0,Таблиця!BT495)</f>
        <v>0</v>
      </c>
      <c r="AN403" s="128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5"/>
      <c r="B404" s="136"/>
      <c r="C404" s="136"/>
      <c r="D404" s="136"/>
      <c r="E404" s="137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0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255"/>
      <c r="AI404" s="138"/>
      <c r="AJ404" s="139"/>
      <c r="AK404" s="142"/>
      <c r="AL404" s="142"/>
      <c r="AM404" s="131"/>
      <c r="AN404" s="129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2"/>
      <c r="B405" s="133"/>
      <c r="C405" s="133"/>
      <c r="D405" s="133"/>
      <c r="E405" s="134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4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254"/>
      <c r="AI405" s="138">
        <f>AK405/сред</f>
        <v>0</v>
      </c>
      <c r="AJ405" s="139"/>
      <c r="AK405" s="142">
        <f>SUM(G406:AG406)</f>
        <v>0</v>
      </c>
      <c r="AL405" s="142"/>
      <c r="AM405" s="130">
        <f>IF(AK405=0,0,Таблиця!BT497)</f>
        <v>0</v>
      </c>
      <c r="AN405" s="128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5"/>
      <c r="B406" s="136"/>
      <c r="C406" s="136"/>
      <c r="D406" s="136"/>
      <c r="E406" s="137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0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255"/>
      <c r="AI406" s="138"/>
      <c r="AJ406" s="139"/>
      <c r="AK406" s="142"/>
      <c r="AL406" s="142"/>
      <c r="AM406" s="131"/>
      <c r="AN406" s="129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2"/>
      <c r="B407" s="133"/>
      <c r="C407" s="133"/>
      <c r="D407" s="133"/>
      <c r="E407" s="134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4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254"/>
      <c r="AI407" s="138">
        <f>AK407/сред</f>
        <v>0</v>
      </c>
      <c r="AJ407" s="139"/>
      <c r="AK407" s="142">
        <f>SUM(G408:AG408)</f>
        <v>0</v>
      </c>
      <c r="AL407" s="142"/>
      <c r="AM407" s="130">
        <f>IF(AK407=0,0,Таблиця!BT499)</f>
        <v>0</v>
      </c>
      <c r="AN407" s="128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5"/>
      <c r="B408" s="136"/>
      <c r="C408" s="136"/>
      <c r="D408" s="136"/>
      <c r="E408" s="137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0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255"/>
      <c r="AI408" s="138"/>
      <c r="AJ408" s="139"/>
      <c r="AK408" s="142"/>
      <c r="AL408" s="142"/>
      <c r="AM408" s="131"/>
      <c r="AN408" s="129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2"/>
      <c r="B409" s="133"/>
      <c r="C409" s="133"/>
      <c r="D409" s="133"/>
      <c r="E409" s="134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4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254"/>
      <c r="AI409" s="138">
        <f>AK409/сред</f>
        <v>0</v>
      </c>
      <c r="AJ409" s="139"/>
      <c r="AK409" s="142">
        <f>SUM(G410:AG410)</f>
        <v>0</v>
      </c>
      <c r="AL409" s="142"/>
      <c r="AM409" s="130">
        <f>IF(AK409=0,0,Таблиця!BT501)</f>
        <v>0</v>
      </c>
      <c r="AN409" s="128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5"/>
      <c r="B410" s="136"/>
      <c r="C410" s="136"/>
      <c r="D410" s="136"/>
      <c r="E410" s="137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0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255"/>
      <c r="AI410" s="138"/>
      <c r="AJ410" s="139"/>
      <c r="AK410" s="142"/>
      <c r="AL410" s="142"/>
      <c r="AM410" s="131"/>
      <c r="AN410" s="129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2"/>
      <c r="B411" s="133"/>
      <c r="C411" s="133"/>
      <c r="D411" s="133"/>
      <c r="E411" s="134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4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254"/>
      <c r="AI411" s="138">
        <f>AK411/сред</f>
        <v>0</v>
      </c>
      <c r="AJ411" s="139"/>
      <c r="AK411" s="142">
        <f>SUM(G412:AG412)</f>
        <v>0</v>
      </c>
      <c r="AL411" s="142"/>
      <c r="AM411" s="130">
        <f>IF(AK411=0,0,Таблиця!BT503)</f>
        <v>0</v>
      </c>
      <c r="AN411" s="128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5"/>
      <c r="B412" s="136"/>
      <c r="C412" s="136"/>
      <c r="D412" s="136"/>
      <c r="E412" s="137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0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255"/>
      <c r="AI412" s="138"/>
      <c r="AJ412" s="139"/>
      <c r="AK412" s="142"/>
      <c r="AL412" s="142"/>
      <c r="AM412" s="131"/>
      <c r="AN412" s="129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2"/>
      <c r="B413" s="133"/>
      <c r="C413" s="133"/>
      <c r="D413" s="133"/>
      <c r="E413" s="134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4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254"/>
      <c r="AI413" s="138">
        <f>AK413/сред</f>
        <v>0</v>
      </c>
      <c r="AJ413" s="139"/>
      <c r="AK413" s="142">
        <f>SUM(G414:AG414)</f>
        <v>0</v>
      </c>
      <c r="AL413" s="142"/>
      <c r="AM413" s="130">
        <f>IF(AK413=0,0,Таблиця!BT505)</f>
        <v>0</v>
      </c>
      <c r="AN413" s="128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5"/>
      <c r="B414" s="136"/>
      <c r="C414" s="136"/>
      <c r="D414" s="136"/>
      <c r="E414" s="137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0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255"/>
      <c r="AI414" s="138"/>
      <c r="AJ414" s="139"/>
      <c r="AK414" s="142"/>
      <c r="AL414" s="142"/>
      <c r="AM414" s="131"/>
      <c r="AN414" s="129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2"/>
      <c r="B415" s="133"/>
      <c r="C415" s="133"/>
      <c r="D415" s="133"/>
      <c r="E415" s="134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4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254"/>
      <c r="AI415" s="138">
        <f>AK415/сред</f>
        <v>0</v>
      </c>
      <c r="AJ415" s="139"/>
      <c r="AK415" s="142">
        <f>SUM(G416:AG416)</f>
        <v>0</v>
      </c>
      <c r="AL415" s="142"/>
      <c r="AM415" s="130">
        <f>IF(AK415=0,0,Таблиця!BT507)</f>
        <v>0</v>
      </c>
      <c r="AN415" s="128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5"/>
      <c r="B416" s="136"/>
      <c r="C416" s="136"/>
      <c r="D416" s="136"/>
      <c r="E416" s="137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0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255"/>
      <c r="AI416" s="138"/>
      <c r="AJ416" s="139"/>
      <c r="AK416" s="142"/>
      <c r="AL416" s="142"/>
      <c r="AM416" s="131"/>
      <c r="AN416" s="129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2"/>
      <c r="B417" s="133"/>
      <c r="C417" s="133"/>
      <c r="D417" s="133"/>
      <c r="E417" s="134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4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254"/>
      <c r="AI417" s="138">
        <f>AK417/сред</f>
        <v>0</v>
      </c>
      <c r="AJ417" s="139"/>
      <c r="AK417" s="142">
        <f>SUM(G418:AG418)</f>
        <v>0</v>
      </c>
      <c r="AL417" s="142"/>
      <c r="AM417" s="130">
        <f>IF(AK417=0,0,Таблиця!BT509)</f>
        <v>0</v>
      </c>
      <c r="AN417" s="128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5"/>
      <c r="B418" s="136"/>
      <c r="C418" s="136"/>
      <c r="D418" s="136"/>
      <c r="E418" s="137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0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255"/>
      <c r="AI418" s="138"/>
      <c r="AJ418" s="139"/>
      <c r="AK418" s="142"/>
      <c r="AL418" s="142"/>
      <c r="AM418" s="131"/>
      <c r="AN418" s="129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2"/>
      <c r="B419" s="133"/>
      <c r="C419" s="133"/>
      <c r="D419" s="133"/>
      <c r="E419" s="134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4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254"/>
      <c r="AI419" s="138">
        <f>AK419/сред</f>
        <v>0</v>
      </c>
      <c r="AJ419" s="139"/>
      <c r="AK419" s="142">
        <f>SUM(G420:AG420)</f>
        <v>0</v>
      </c>
      <c r="AL419" s="142"/>
      <c r="AM419" s="130">
        <f>IF(AK419=0,0,Таблиця!BT511)</f>
        <v>0</v>
      </c>
      <c r="AN419" s="128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5"/>
      <c r="B420" s="136"/>
      <c r="C420" s="136"/>
      <c r="D420" s="136"/>
      <c r="E420" s="137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0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255"/>
      <c r="AI420" s="138"/>
      <c r="AJ420" s="139"/>
      <c r="AK420" s="142"/>
      <c r="AL420" s="142"/>
      <c r="AM420" s="131"/>
      <c r="AN420" s="129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2"/>
      <c r="B421" s="133"/>
      <c r="C421" s="133"/>
      <c r="D421" s="133"/>
      <c r="E421" s="134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4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254"/>
      <c r="AI421" s="138">
        <f>AK421/сред</f>
        <v>0</v>
      </c>
      <c r="AJ421" s="139"/>
      <c r="AK421" s="142">
        <f>SUM(G422:AG422)</f>
        <v>0</v>
      </c>
      <c r="AL421" s="142"/>
      <c r="AM421" s="130">
        <f>IF(AK421=0,0,Таблиця!BT513)</f>
        <v>0</v>
      </c>
      <c r="AN421" s="128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5"/>
      <c r="B422" s="136"/>
      <c r="C422" s="136"/>
      <c r="D422" s="136"/>
      <c r="E422" s="137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0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255"/>
      <c r="AI422" s="138"/>
      <c r="AJ422" s="139"/>
      <c r="AK422" s="142"/>
      <c r="AL422" s="142"/>
      <c r="AM422" s="131"/>
      <c r="AN422" s="129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2"/>
      <c r="B423" s="133"/>
      <c r="C423" s="133"/>
      <c r="D423" s="133"/>
      <c r="E423" s="134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4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254"/>
      <c r="AI423" s="138">
        <f>AK423/сред</f>
        <v>0</v>
      </c>
      <c r="AJ423" s="139"/>
      <c r="AK423" s="142">
        <f>SUM(G424:AG424)</f>
        <v>0</v>
      </c>
      <c r="AL423" s="142"/>
      <c r="AM423" s="130">
        <f>IF(AK423=0,0,Таблиця!BT515)</f>
        <v>0</v>
      </c>
      <c r="AN423" s="128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5"/>
      <c r="B424" s="136"/>
      <c r="C424" s="136"/>
      <c r="D424" s="136"/>
      <c r="E424" s="137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0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255"/>
      <c r="AI424" s="138"/>
      <c r="AJ424" s="139"/>
      <c r="AK424" s="142"/>
      <c r="AL424" s="142"/>
      <c r="AM424" s="131"/>
      <c r="AN424" s="129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2"/>
      <c r="B425" s="133"/>
      <c r="C425" s="133"/>
      <c r="D425" s="133"/>
      <c r="E425" s="134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4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254"/>
      <c r="AI425" s="138">
        <f>AK425/сред</f>
        <v>0</v>
      </c>
      <c r="AJ425" s="139"/>
      <c r="AK425" s="142">
        <f>SUM(G426:AG426)</f>
        <v>0</v>
      </c>
      <c r="AL425" s="142"/>
      <c r="AM425" s="130">
        <f>IF(AK425=0,0,Таблиця!BT517)</f>
        <v>0</v>
      </c>
      <c r="AN425" s="128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5"/>
      <c r="B426" s="136"/>
      <c r="C426" s="136"/>
      <c r="D426" s="136"/>
      <c r="E426" s="137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0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255"/>
      <c r="AI426" s="138"/>
      <c r="AJ426" s="139"/>
      <c r="AK426" s="142"/>
      <c r="AL426" s="142"/>
      <c r="AM426" s="131"/>
      <c r="AN426" s="129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2"/>
      <c r="B427" s="133"/>
      <c r="C427" s="133"/>
      <c r="D427" s="133"/>
      <c r="E427" s="134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4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254"/>
      <c r="AI427" s="138">
        <f>AK427/сред</f>
        <v>0</v>
      </c>
      <c r="AJ427" s="139"/>
      <c r="AK427" s="142">
        <f>SUM(G428:AG428)</f>
        <v>0</v>
      </c>
      <c r="AL427" s="142"/>
      <c r="AM427" s="130">
        <f>IF(AK427=0,0,Таблиця!BT519)</f>
        <v>0</v>
      </c>
      <c r="AN427" s="128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5"/>
      <c r="B428" s="136"/>
      <c r="C428" s="136"/>
      <c r="D428" s="136"/>
      <c r="E428" s="137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0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255"/>
      <c r="AI428" s="138"/>
      <c r="AJ428" s="139"/>
      <c r="AK428" s="142"/>
      <c r="AL428" s="142"/>
      <c r="AM428" s="131"/>
      <c r="AN428" s="129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2"/>
      <c r="B429" s="133"/>
      <c r="C429" s="133"/>
      <c r="D429" s="133"/>
      <c r="E429" s="134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4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254"/>
      <c r="AI429" s="138">
        <f>AK429/сред</f>
        <v>0</v>
      </c>
      <c r="AJ429" s="139"/>
      <c r="AK429" s="142">
        <f>SUM(G430:AG430)</f>
        <v>0</v>
      </c>
      <c r="AL429" s="142"/>
      <c r="AM429" s="130">
        <f>IF(AK429=0,0,Таблиця!BT521)</f>
        <v>0</v>
      </c>
      <c r="AN429" s="128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5"/>
      <c r="B430" s="136"/>
      <c r="C430" s="136"/>
      <c r="D430" s="136"/>
      <c r="E430" s="137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0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255"/>
      <c r="AI430" s="138"/>
      <c r="AJ430" s="139"/>
      <c r="AK430" s="142"/>
      <c r="AL430" s="142"/>
      <c r="AM430" s="131"/>
      <c r="AN430" s="129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2"/>
      <c r="B431" s="133"/>
      <c r="C431" s="133"/>
      <c r="D431" s="133"/>
      <c r="E431" s="134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4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254"/>
      <c r="AI431" s="138">
        <f>AK431/сред</f>
        <v>0</v>
      </c>
      <c r="AJ431" s="139"/>
      <c r="AK431" s="142">
        <f>SUM(G432:AG432)</f>
        <v>0</v>
      </c>
      <c r="AL431" s="142"/>
      <c r="AM431" s="130">
        <f>IF(AK431=0,0,Таблиця!BT523)</f>
        <v>0</v>
      </c>
      <c r="AN431" s="128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5"/>
      <c r="B432" s="136"/>
      <c r="C432" s="136"/>
      <c r="D432" s="136"/>
      <c r="E432" s="137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0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255"/>
      <c r="AI432" s="138"/>
      <c r="AJ432" s="139"/>
      <c r="AK432" s="142"/>
      <c r="AL432" s="142"/>
      <c r="AM432" s="131"/>
      <c r="AN432" s="129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2"/>
      <c r="B433" s="133"/>
      <c r="C433" s="133"/>
      <c r="D433" s="133"/>
      <c r="E433" s="134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4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254"/>
      <c r="AI433" s="138">
        <f>AK433/сред</f>
        <v>0</v>
      </c>
      <c r="AJ433" s="139"/>
      <c r="AK433" s="142">
        <f>SUM(G434:AG434)</f>
        <v>0</v>
      </c>
      <c r="AL433" s="142"/>
      <c r="AM433" s="130">
        <f>IF(AK433=0,0,Таблиця!BT525)</f>
        <v>0</v>
      </c>
      <c r="AN433" s="128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5"/>
      <c r="B434" s="136"/>
      <c r="C434" s="136"/>
      <c r="D434" s="136"/>
      <c r="E434" s="137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0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255"/>
      <c r="AI434" s="138"/>
      <c r="AJ434" s="139"/>
      <c r="AK434" s="142"/>
      <c r="AL434" s="142"/>
      <c r="AM434" s="131"/>
      <c r="AN434" s="129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2"/>
      <c r="B435" s="133"/>
      <c r="C435" s="133"/>
      <c r="D435" s="133"/>
      <c r="E435" s="134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4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254"/>
      <c r="AI435" s="138">
        <f>AK435/сред</f>
        <v>0</v>
      </c>
      <c r="AJ435" s="139"/>
      <c r="AK435" s="142">
        <f>SUM(G436:AG436)</f>
        <v>0</v>
      </c>
      <c r="AL435" s="142"/>
      <c r="AM435" s="130">
        <f>IF(AK435=0,0,Таблиця!BT527)</f>
        <v>0</v>
      </c>
      <c r="AN435" s="128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5"/>
      <c r="B436" s="136"/>
      <c r="C436" s="136"/>
      <c r="D436" s="136"/>
      <c r="E436" s="137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0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255"/>
      <c r="AI436" s="138"/>
      <c r="AJ436" s="139"/>
      <c r="AK436" s="142"/>
      <c r="AL436" s="142"/>
      <c r="AM436" s="131"/>
      <c r="AN436" s="129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2"/>
      <c r="B437" s="133"/>
      <c r="C437" s="133"/>
      <c r="D437" s="133"/>
      <c r="E437" s="134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4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254"/>
      <c r="AI437" s="138">
        <f>AK437/сред</f>
        <v>0</v>
      </c>
      <c r="AJ437" s="139"/>
      <c r="AK437" s="142">
        <f>SUM(G438:AG438)</f>
        <v>0</v>
      </c>
      <c r="AL437" s="142"/>
      <c r="AM437" s="130">
        <f>IF(AK437=0,0,Таблиця!BT529)</f>
        <v>0</v>
      </c>
      <c r="AN437" s="128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5"/>
      <c r="B438" s="136"/>
      <c r="C438" s="136"/>
      <c r="D438" s="136"/>
      <c r="E438" s="137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0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255"/>
      <c r="AI438" s="138"/>
      <c r="AJ438" s="139"/>
      <c r="AK438" s="142"/>
      <c r="AL438" s="142"/>
      <c r="AM438" s="131"/>
      <c r="AN438" s="129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2"/>
      <c r="B439" s="133"/>
      <c r="C439" s="133"/>
      <c r="D439" s="133"/>
      <c r="E439" s="134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4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254"/>
      <c r="AI439" s="138">
        <f>AK439/сред</f>
        <v>0</v>
      </c>
      <c r="AJ439" s="139"/>
      <c r="AK439" s="142">
        <f>SUM(G440:AG440)</f>
        <v>0</v>
      </c>
      <c r="AL439" s="142"/>
      <c r="AM439" s="130">
        <f>IF(AK439=0,0,Таблиця!BT531)</f>
        <v>0</v>
      </c>
      <c r="AN439" s="128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5"/>
      <c r="B440" s="136"/>
      <c r="C440" s="136"/>
      <c r="D440" s="136"/>
      <c r="E440" s="137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0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255"/>
      <c r="AI440" s="138"/>
      <c r="AJ440" s="139"/>
      <c r="AK440" s="142"/>
      <c r="AL440" s="142"/>
      <c r="AM440" s="131"/>
      <c r="AN440" s="129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2"/>
      <c r="B441" s="133"/>
      <c r="C441" s="133"/>
      <c r="D441" s="133"/>
      <c r="E441" s="134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4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254"/>
      <c r="AI441" s="138">
        <f>AK441/сред</f>
        <v>0</v>
      </c>
      <c r="AJ441" s="139"/>
      <c r="AK441" s="142">
        <f>SUM(G442:AG442)</f>
        <v>0</v>
      </c>
      <c r="AL441" s="142"/>
      <c r="AM441" s="130">
        <f>IF(AK441=0,0,Таблиця!BT533)</f>
        <v>0</v>
      </c>
      <c r="AN441" s="128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5"/>
      <c r="B442" s="136"/>
      <c r="C442" s="136"/>
      <c r="D442" s="136"/>
      <c r="E442" s="137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0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255"/>
      <c r="AI442" s="138"/>
      <c r="AJ442" s="139"/>
      <c r="AK442" s="142"/>
      <c r="AL442" s="142"/>
      <c r="AM442" s="131"/>
      <c r="AN442" s="129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2"/>
      <c r="B443" s="133"/>
      <c r="C443" s="133"/>
      <c r="D443" s="133"/>
      <c r="E443" s="134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4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254"/>
      <c r="AI443" s="138">
        <f>AK443/сред</f>
        <v>0</v>
      </c>
      <c r="AJ443" s="139"/>
      <c r="AK443" s="142">
        <f>SUM(G444:AG444)</f>
        <v>0</v>
      </c>
      <c r="AL443" s="142"/>
      <c r="AM443" s="130">
        <f>IF(AK443=0,0,Таблиця!BT535)</f>
        <v>0</v>
      </c>
      <c r="AN443" s="128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5"/>
      <c r="B444" s="136"/>
      <c r="C444" s="136"/>
      <c r="D444" s="136"/>
      <c r="E444" s="137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0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255"/>
      <c r="AI444" s="138"/>
      <c r="AJ444" s="139"/>
      <c r="AK444" s="142"/>
      <c r="AL444" s="142"/>
      <c r="AM444" s="131"/>
      <c r="AN444" s="129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2"/>
      <c r="B445" s="133"/>
      <c r="C445" s="133"/>
      <c r="D445" s="133"/>
      <c r="E445" s="134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4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254"/>
      <c r="AI445" s="138">
        <f>AK445/сред</f>
        <v>0</v>
      </c>
      <c r="AJ445" s="139"/>
      <c r="AK445" s="142">
        <f>SUM(G446:AG446)</f>
        <v>0</v>
      </c>
      <c r="AL445" s="142"/>
      <c r="AM445" s="130">
        <f>IF(AK445=0,0,Таблиця!BT537)</f>
        <v>0</v>
      </c>
      <c r="AN445" s="128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5"/>
      <c r="B446" s="136"/>
      <c r="C446" s="136"/>
      <c r="D446" s="136"/>
      <c r="E446" s="137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0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255"/>
      <c r="AI446" s="138"/>
      <c r="AJ446" s="139"/>
      <c r="AK446" s="142"/>
      <c r="AL446" s="142"/>
      <c r="AM446" s="131"/>
      <c r="AN446" s="129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2"/>
      <c r="B447" s="133"/>
      <c r="C447" s="133"/>
      <c r="D447" s="133"/>
      <c r="E447" s="134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4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254"/>
      <c r="AI447" s="138">
        <f>AK447/сред</f>
        <v>0</v>
      </c>
      <c r="AJ447" s="139"/>
      <c r="AK447" s="142">
        <f>SUM(G448:AG448)</f>
        <v>0</v>
      </c>
      <c r="AL447" s="142"/>
      <c r="AM447" s="130">
        <f>IF(AK447=0,0,Таблиця!BT539)</f>
        <v>0</v>
      </c>
      <c r="AN447" s="128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5"/>
      <c r="B448" s="136"/>
      <c r="C448" s="136"/>
      <c r="D448" s="136"/>
      <c r="E448" s="137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0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255"/>
      <c r="AI448" s="138"/>
      <c r="AJ448" s="139"/>
      <c r="AK448" s="142"/>
      <c r="AL448" s="142"/>
      <c r="AM448" s="131"/>
      <c r="AN448" s="129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2"/>
      <c r="B449" s="133"/>
      <c r="C449" s="133"/>
      <c r="D449" s="133"/>
      <c r="E449" s="134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4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254"/>
      <c r="AI449" s="138">
        <f>AK449/сред</f>
        <v>0</v>
      </c>
      <c r="AJ449" s="139"/>
      <c r="AK449" s="142">
        <f>SUM(G450:AG450)</f>
        <v>0</v>
      </c>
      <c r="AL449" s="142"/>
      <c r="AM449" s="130">
        <f>IF(AK449=0,0,Таблиця!BT541)</f>
        <v>0</v>
      </c>
      <c r="AN449" s="128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5"/>
      <c r="B450" s="136"/>
      <c r="C450" s="136"/>
      <c r="D450" s="136"/>
      <c r="E450" s="137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0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255"/>
      <c r="AI450" s="138"/>
      <c r="AJ450" s="139"/>
      <c r="AK450" s="142"/>
      <c r="AL450" s="142"/>
      <c r="AM450" s="131"/>
      <c r="AN450" s="129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4" t="s">
        <v>494</v>
      </c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5" t="s">
        <v>495</v>
      </c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06" t="s">
        <v>496</v>
      </c>
      <c r="AI451" s="106"/>
      <c r="AJ451" s="106"/>
      <c r="AK451" s="106"/>
      <c r="AL451" s="106"/>
      <c r="AM451" s="127">
        <f>SUM(AN25:AN450)</f>
        <v>784.719306</v>
      </c>
      <c r="AN451" s="127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73:E374"/>
    <mergeCell ref="A375:E376"/>
    <mergeCell ref="A377:E378"/>
    <mergeCell ref="A379:E380"/>
    <mergeCell ref="A399:E400"/>
    <mergeCell ref="A381:E382"/>
    <mergeCell ref="A383:E384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N149:AN150"/>
    <mergeCell ref="AM133:AM134"/>
    <mergeCell ref="AN133:AN134"/>
    <mergeCell ref="AM135:AM136"/>
    <mergeCell ref="AN135:AN136"/>
    <mergeCell ref="AM137:AM138"/>
    <mergeCell ref="AN137:AN138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</mergeCells>
  <dataValidations count="3">
    <dataValidation type="list" allowBlank="1" showInputMessage="1" showErrorMessage="1" sqref="Z23">
      <formula1>$AR$1:$AR$98</formula1>
    </dataValidation>
    <dataValidation type="list" allowBlank="1" showInputMessage="1" showErrorMessage="1" sqref="O23 W23 M23">
      <formula1>список</formula1>
    </dataValidation>
    <dataValidation type="list" allowBlank="1" showInputMessage="1" showErrorMessage="1" sqref="G23">
      <formula1>список</formula1>
    </dataValidation>
  </dataValidations>
  <printOptions/>
  <pageMargins left="0" right="0.1968503937007874" top="0" bottom="0" header="0" footer="0"/>
  <pageSetup errors="blank" orientation="portrait" paperSize="9" scale="23" r:id="rId2"/>
  <rowBreaks count="2" manualBreakCount="2">
    <brk id="88" max="39" man="1"/>
    <brk id="451" max="39" man="1"/>
  </rowBreaks>
  <colBreaks count="2" manualBreakCount="2">
    <brk id="22" max="456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U1">
      <selection activeCell="AI24" sqref="AI24"/>
    </sheetView>
  </sheetViews>
  <sheetFormatPr defaultColWidth="9.140625" defaultRowHeight="12.75"/>
  <sheetData>
    <row r="2" spans="4:12" ht="13.5" customHeight="1" thickBot="1">
      <c r="D2" s="111"/>
      <c r="E2" s="111"/>
      <c r="F2" s="111"/>
      <c r="G2" s="111"/>
      <c r="H2" s="111"/>
      <c r="I2" s="111"/>
      <c r="J2" s="111"/>
      <c r="K2" s="111"/>
      <c r="L2" s="111"/>
    </row>
    <row r="3" spans="4:49" ht="57" customHeight="1" thickBot="1" thickTop="1">
      <c r="D3" s="256" t="s">
        <v>507</v>
      </c>
      <c r="E3" s="257"/>
      <c r="F3" s="257"/>
      <c r="G3" s="257"/>
      <c r="H3" s="257"/>
      <c r="I3" s="257"/>
      <c r="J3" s="257"/>
      <c r="K3" s="257"/>
      <c r="L3" s="258"/>
      <c r="P3" s="108"/>
      <c r="Q3" s="108"/>
      <c r="R3" s="256" t="s">
        <v>508</v>
      </c>
      <c r="S3" s="257"/>
      <c r="T3" s="257"/>
      <c r="U3" s="257"/>
      <c r="V3" s="257"/>
      <c r="W3" s="257"/>
      <c r="X3" s="257"/>
      <c r="Y3" s="257"/>
      <c r="Z3" s="258"/>
      <c r="AC3" s="108"/>
      <c r="AD3" s="256" t="s">
        <v>509</v>
      </c>
      <c r="AE3" s="257"/>
      <c r="AF3" s="257"/>
      <c r="AG3" s="257"/>
      <c r="AH3" s="257"/>
      <c r="AI3" s="257"/>
      <c r="AJ3" s="257"/>
      <c r="AK3" s="257"/>
      <c r="AL3" s="258"/>
      <c r="AO3" s="256" t="s">
        <v>510</v>
      </c>
      <c r="AP3" s="257"/>
      <c r="AQ3" s="257"/>
      <c r="AR3" s="257"/>
      <c r="AS3" s="257"/>
      <c r="AT3" s="257"/>
      <c r="AU3" s="257"/>
      <c r="AV3" s="257"/>
      <c r="AW3" s="258"/>
    </row>
    <row r="4" spans="41:48" ht="13.5" thickTop="1">
      <c r="AO4" s="16"/>
      <c r="AV4" s="16"/>
    </row>
    <row r="11" ht="12.75">
      <c r="AM11" s="110"/>
    </row>
    <row r="14" ht="12.75">
      <c r="AK14" s="109"/>
    </row>
    <row r="21" spans="7:8" ht="12.75">
      <c r="G21" t="s">
        <v>131</v>
      </c>
      <c r="H21" t="s">
        <v>361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855" topLeftCell="A282" activePane="bottomLeft" state="split"/>
      <selection pane="topLeft" activeCell="A274" sqref="A274"/>
      <selection pane="bottomLeft" activeCell="BP284" sqref="BP284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12.00390625" style="0" customWidth="1"/>
    <col min="130" max="130" width="15.7109375" style="0" customWidth="1"/>
    <col min="131" max="131" width="17.28125" style="0" customWidth="1"/>
    <col min="132" max="132" width="15.00390625" style="0" customWidth="1"/>
    <col min="133" max="133" width="14.00390625" style="0" customWidth="1"/>
    <col min="135" max="135" width="14.7109375" style="0" customWidth="1"/>
    <col min="137" max="137" width="21.00390625" style="0" customWidth="1"/>
    <col min="138" max="138" width="11.421875" style="0" customWidth="1"/>
    <col min="139" max="139" width="10.00390625" style="0" customWidth="1"/>
    <col min="140" max="140" width="13.00390625" style="0" customWidth="1"/>
    <col min="141" max="141" width="13.28125" style="0" customWidth="1"/>
    <col min="142" max="142" width="12.421875" style="0" customWidth="1"/>
    <col min="146" max="146" width="10.140625" style="0" customWidth="1"/>
    <col min="147" max="147" width="11.421875" style="0" customWidth="1"/>
  </cols>
  <sheetData>
    <row r="1" spans="2:147" ht="21" customHeight="1">
      <c r="B1" s="54"/>
      <c r="C1" s="54" t="s">
        <v>7</v>
      </c>
      <c r="D1" s="54" t="s">
        <v>6</v>
      </c>
      <c r="E1" s="54" t="s">
        <v>8</v>
      </c>
      <c r="F1" s="54" t="s">
        <v>154</v>
      </c>
      <c r="G1" s="54" t="s">
        <v>148</v>
      </c>
      <c r="H1" s="54" t="s">
        <v>144</v>
      </c>
      <c r="I1" s="54" t="s">
        <v>10</v>
      </c>
      <c r="J1" s="54" t="s">
        <v>550</v>
      </c>
      <c r="K1" s="54" t="s">
        <v>50</v>
      </c>
      <c r="L1" s="54" t="s">
        <v>152</v>
      </c>
      <c r="M1" s="54" t="s">
        <v>149</v>
      </c>
      <c r="N1" s="54" t="s">
        <v>13</v>
      </c>
      <c r="O1" s="54" t="s">
        <v>14</v>
      </c>
      <c r="P1" s="54" t="s">
        <v>153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127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116</v>
      </c>
      <c r="AF1" s="54" t="s">
        <v>0</v>
      </c>
      <c r="AG1" s="54" t="s">
        <v>142</v>
      </c>
      <c r="AH1" s="54" t="s">
        <v>28</v>
      </c>
      <c r="AI1" s="54" t="s">
        <v>129</v>
      </c>
      <c r="AJ1" s="54" t="s">
        <v>30</v>
      </c>
      <c r="AK1" s="54" t="s">
        <v>162</v>
      </c>
      <c r="AL1" s="54" t="s">
        <v>155</v>
      </c>
      <c r="AM1" s="54" t="s">
        <v>33</v>
      </c>
      <c r="AN1" s="54" t="s">
        <v>101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118</v>
      </c>
      <c r="AT1" s="54" t="s">
        <v>38</v>
      </c>
      <c r="AU1" s="54" t="s">
        <v>39</v>
      </c>
      <c r="AV1" s="54" t="s">
        <v>117</v>
      </c>
      <c r="AW1" s="54" t="s">
        <v>53</v>
      </c>
      <c r="AX1" s="54" t="s">
        <v>41</v>
      </c>
      <c r="AY1" s="54" t="s">
        <v>114</v>
      </c>
      <c r="AZ1" s="54" t="s">
        <v>40</v>
      </c>
      <c r="BA1" s="54" t="s">
        <v>493</v>
      </c>
      <c r="BB1" s="54" t="s">
        <v>416</v>
      </c>
      <c r="BC1" s="54" t="s">
        <v>565</v>
      </c>
      <c r="BD1" s="54" t="s">
        <v>126</v>
      </c>
      <c r="BE1" s="54" t="s">
        <v>121</v>
      </c>
      <c r="BF1" s="54" t="s">
        <v>115</v>
      </c>
      <c r="BG1" s="54" t="s">
        <v>150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151</v>
      </c>
      <c r="BP1" s="54" t="s">
        <v>54</v>
      </c>
      <c r="BQ1" s="54" t="s">
        <v>55</v>
      </c>
      <c r="BR1" s="54" t="s">
        <v>125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122</v>
      </c>
      <c r="BY1" s="54" t="s">
        <v>156</v>
      </c>
      <c r="BZ1" s="54" t="s">
        <v>105</v>
      </c>
      <c r="CA1" s="54" t="s">
        <v>143</v>
      </c>
      <c r="CB1" s="54" t="s">
        <v>111</v>
      </c>
      <c r="CC1" s="54" t="s">
        <v>418</v>
      </c>
      <c r="CD1" s="54" t="s">
        <v>98</v>
      </c>
      <c r="CE1" s="54" t="s">
        <v>419</v>
      </c>
      <c r="CF1" s="54" t="s">
        <v>99</v>
      </c>
      <c r="CG1" s="54" t="s">
        <v>420</v>
      </c>
      <c r="CH1" s="54" t="s">
        <v>100</v>
      </c>
      <c r="CI1" s="54" t="s">
        <v>102</v>
      </c>
      <c r="CJ1" s="54" t="s">
        <v>163</v>
      </c>
      <c r="CK1" s="54" t="s">
        <v>164</v>
      </c>
      <c r="CL1" s="54" t="s">
        <v>166</v>
      </c>
      <c r="CM1" s="54" t="s">
        <v>167</v>
      </c>
      <c r="CN1" s="54" t="s">
        <v>174</v>
      </c>
      <c r="CO1" s="54" t="s">
        <v>176</v>
      </c>
      <c r="CP1" s="54" t="s">
        <v>178</v>
      </c>
      <c r="CQ1" s="54" t="s">
        <v>181</v>
      </c>
      <c r="CR1" s="54" t="s">
        <v>183</v>
      </c>
      <c r="CS1" s="54" t="s">
        <v>187</v>
      </c>
      <c r="CT1" s="54" t="s">
        <v>189</v>
      </c>
      <c r="CU1" s="54" t="s">
        <v>191</v>
      </c>
      <c r="CV1" s="54" t="s">
        <v>200</v>
      </c>
      <c r="CW1" s="54" t="s">
        <v>204</v>
      </c>
      <c r="CX1" s="54" t="s">
        <v>205</v>
      </c>
      <c r="CY1" s="54" t="s">
        <v>207</v>
      </c>
      <c r="CZ1" s="54" t="s">
        <v>209</v>
      </c>
      <c r="DA1" s="54" t="s">
        <v>210</v>
      </c>
      <c r="DB1" s="54" t="s">
        <v>214</v>
      </c>
      <c r="DC1" s="54" t="s">
        <v>218</v>
      </c>
      <c r="DD1" s="54" t="s">
        <v>220</v>
      </c>
      <c r="DE1" s="54" t="s">
        <v>492</v>
      </c>
      <c r="DF1" s="54" t="s">
        <v>222</v>
      </c>
      <c r="DG1" s="54" t="s">
        <v>223</v>
      </c>
      <c r="DH1" s="54" t="s">
        <v>227</v>
      </c>
      <c r="DI1" s="54" t="s">
        <v>228</v>
      </c>
      <c r="DJ1" s="54" t="s">
        <v>235</v>
      </c>
      <c r="DK1" s="54" t="s">
        <v>236</v>
      </c>
      <c r="DL1" s="54" t="s">
        <v>243</v>
      </c>
      <c r="DM1" s="54" t="s">
        <v>245</v>
      </c>
      <c r="DN1" s="54" t="s">
        <v>247</v>
      </c>
      <c r="DO1" s="54" t="s">
        <v>250</v>
      </c>
      <c r="DP1" s="54" t="s">
        <v>257</v>
      </c>
      <c r="DQ1" s="54" t="s">
        <v>260</v>
      </c>
      <c r="DR1" s="54" t="s">
        <v>261</v>
      </c>
      <c r="DS1" s="54" t="s">
        <v>263</v>
      </c>
      <c r="DT1" s="54" t="s">
        <v>277</v>
      </c>
      <c r="DU1" s="54" t="s">
        <v>265</v>
      </c>
      <c r="DV1" s="54" t="s">
        <v>301</v>
      </c>
      <c r="DW1" s="54" t="s">
        <v>305</v>
      </c>
      <c r="DX1" s="54" t="s">
        <v>309</v>
      </c>
      <c r="DY1" s="54" t="s">
        <v>523</v>
      </c>
      <c r="DZ1" t="s">
        <v>526</v>
      </c>
      <c r="EA1" t="s">
        <v>120</v>
      </c>
      <c r="EB1" t="s">
        <v>525</v>
      </c>
      <c r="EC1" t="s">
        <v>524</v>
      </c>
      <c r="ED1" t="s">
        <v>527</v>
      </c>
      <c r="EE1" t="s">
        <v>528</v>
      </c>
      <c r="EF1" t="s">
        <v>124</v>
      </c>
      <c r="EG1" t="s">
        <v>529</v>
      </c>
      <c r="EH1" t="s">
        <v>530</v>
      </c>
      <c r="EI1" t="s">
        <v>110</v>
      </c>
      <c r="EJ1" t="s">
        <v>531</v>
      </c>
      <c r="EK1" t="s">
        <v>532</v>
      </c>
      <c r="EL1" t="s">
        <v>534</v>
      </c>
      <c r="EM1" t="s">
        <v>123</v>
      </c>
      <c r="EN1" t="s">
        <v>543</v>
      </c>
      <c r="EO1" t="s">
        <v>544</v>
      </c>
      <c r="EP1" t="s">
        <v>548</v>
      </c>
      <c r="EQ1" t="s">
        <v>549</v>
      </c>
    </row>
    <row r="2" spans="1:178" ht="20.25" customHeight="1">
      <c r="A2">
        <v>221</v>
      </c>
      <c r="B2" s="54" t="s">
        <v>166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>
        <v>75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>
        <v>11.8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290</v>
      </c>
      <c r="C3" s="54"/>
      <c r="D3" s="54"/>
      <c r="E3" s="54"/>
      <c r="F3" s="54"/>
      <c r="G3" s="54"/>
      <c r="H3" s="54"/>
      <c r="I3" s="54"/>
      <c r="J3" s="54">
        <v>125.3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>
        <v>75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237</v>
      </c>
      <c r="C4" s="54"/>
      <c r="D4" s="54"/>
      <c r="E4" s="54"/>
      <c r="F4" s="54"/>
      <c r="G4" s="54"/>
      <c r="H4" s="54"/>
      <c r="I4" s="54"/>
      <c r="J4" s="54"/>
      <c r="K4" s="54">
        <v>3</v>
      </c>
      <c r="L4" s="54"/>
      <c r="M4" s="54"/>
      <c r="N4" s="54"/>
      <c r="O4" s="54">
        <v>48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>
        <v>41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>
        <v>120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408</v>
      </c>
      <c r="C5" s="54">
        <v>70.4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>
        <v>21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>
        <v>1.7</v>
      </c>
      <c r="AU5" s="54">
        <v>9.5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>
        <v>70</v>
      </c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362</v>
      </c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1.9</v>
      </c>
      <c r="AU6" s="54">
        <v>11.3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75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266</v>
      </c>
      <c r="C7" s="54"/>
      <c r="D7" s="54"/>
      <c r="E7" s="54"/>
      <c r="F7" s="54"/>
      <c r="G7" s="54"/>
      <c r="H7" s="54"/>
      <c r="I7" s="54"/>
      <c r="J7" s="54">
        <v>60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>
        <v>0.8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4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>
        <v>2</v>
      </c>
      <c r="BI7" s="54"/>
      <c r="BJ7" s="54"/>
      <c r="BK7" s="54"/>
      <c r="BL7" s="54"/>
      <c r="BM7" s="54"/>
      <c r="BN7" s="54"/>
      <c r="BO7" s="54"/>
      <c r="BP7" s="54">
        <v>80</v>
      </c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>
        <v>4.4</v>
      </c>
      <c r="DR7" s="54">
        <v>13.6</v>
      </c>
      <c r="DS7" s="54"/>
      <c r="DT7" s="54">
        <v>13.6</v>
      </c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353</v>
      </c>
      <c r="C8" s="55"/>
      <c r="D8" s="54"/>
      <c r="E8" s="54">
        <v>20.2</v>
      </c>
      <c r="F8" s="54"/>
      <c r="G8" s="54"/>
      <c r="H8" s="54"/>
      <c r="I8" s="54"/>
      <c r="J8" s="54"/>
      <c r="K8" s="54">
        <v>3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35.6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49.8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150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85</v>
      </c>
      <c r="P9" s="54"/>
      <c r="Q9" s="54"/>
      <c r="R9" s="54"/>
      <c r="S9" s="54"/>
      <c r="T9" s="54"/>
      <c r="U9" s="54"/>
      <c r="V9" s="54"/>
      <c r="W9" s="54"/>
      <c r="X9" s="54">
        <v>5</v>
      </c>
      <c r="Y9" s="54"/>
      <c r="Z9" s="54"/>
      <c r="AA9" s="54"/>
      <c r="AB9" s="54"/>
      <c r="AC9" s="54"/>
      <c r="AD9" s="54"/>
      <c r="AE9" s="54"/>
      <c r="AF9" s="54"/>
      <c r="AG9" s="54"/>
      <c r="AH9" s="54">
        <v>5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>
        <v>0.4</v>
      </c>
      <c r="BN9" s="54"/>
      <c r="BO9" s="54"/>
      <c r="BP9" s="54">
        <v>100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370</v>
      </c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63.8</v>
      </c>
      <c r="P10" s="54"/>
      <c r="Q10" s="54"/>
      <c r="R10" s="54"/>
      <c r="S10" s="54"/>
      <c r="T10" s="54"/>
      <c r="U10" s="54"/>
      <c r="V10" s="54"/>
      <c r="W10" s="54"/>
      <c r="X10" s="54">
        <v>7.5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6.4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75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346</v>
      </c>
      <c r="C11" s="55"/>
      <c r="D11" s="54"/>
      <c r="E11" s="54"/>
      <c r="F11" s="54"/>
      <c r="G11" s="54"/>
      <c r="H11" s="54"/>
      <c r="I11" s="54"/>
      <c r="J11" s="54"/>
      <c r="K11" s="54">
        <v>0.85</v>
      </c>
      <c r="L11" s="54"/>
      <c r="M11" s="54"/>
      <c r="N11" s="54">
        <v>3.8</v>
      </c>
      <c r="O11" s="54">
        <v>47</v>
      </c>
      <c r="P11" s="54"/>
      <c r="Q11" s="54"/>
      <c r="R11" s="54"/>
      <c r="S11" s="54"/>
      <c r="T11" s="54"/>
      <c r="U11" s="54"/>
      <c r="V11" s="54"/>
      <c r="W11" s="54">
        <v>206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9.9</v>
      </c>
      <c r="AU11" s="54"/>
      <c r="AV11" s="54"/>
      <c r="AW11" s="54"/>
      <c r="AX11" s="54">
        <v>13.2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150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405</v>
      </c>
      <c r="C12" s="54">
        <v>60.3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2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>
        <v>3.3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>
        <v>25</v>
      </c>
      <c r="AU12" s="54"/>
      <c r="AV12" s="54"/>
      <c r="AW12" s="54"/>
      <c r="AX12" s="54">
        <v>10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>
        <v>100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>
        <v>2.3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145</v>
      </c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v>5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1.5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89.5</v>
      </c>
      <c r="AS14" s="54"/>
      <c r="AT14" s="54">
        <v>12</v>
      </c>
      <c r="AU14" s="54">
        <v>13.5</v>
      </c>
      <c r="AV14" s="54"/>
      <c r="AW14" s="54"/>
      <c r="AX14" s="54">
        <v>7.5</v>
      </c>
      <c r="AY14" s="54"/>
      <c r="AZ14" s="54">
        <v>53.5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>
        <v>250</v>
      </c>
      <c r="BQ14" s="54"/>
      <c r="BR14" s="54"/>
      <c r="BS14" s="54"/>
      <c r="BT14" s="54"/>
      <c r="BU14" s="54"/>
      <c r="BV14" s="54"/>
      <c r="BW14" s="54"/>
      <c r="BX14" s="54">
        <v>5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v>0.3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3.6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>
        <v>120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>
        <v>48</v>
      </c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264</v>
      </c>
      <c r="C16" s="54"/>
      <c r="D16" s="54"/>
      <c r="E16" s="54"/>
      <c r="F16" s="54"/>
      <c r="G16" s="54"/>
      <c r="H16" s="54"/>
      <c r="I16" s="54"/>
      <c r="J16" s="54"/>
      <c r="K16" s="54">
        <v>2.4</v>
      </c>
      <c r="L16" s="54"/>
      <c r="M16" s="54"/>
      <c r="N16" s="54">
        <v>3.2</v>
      </c>
      <c r="O16" s="54"/>
      <c r="P16" s="54"/>
      <c r="Q16" s="54"/>
      <c r="R16" s="54"/>
      <c r="S16" s="54"/>
      <c r="T16" s="54"/>
      <c r="U16" s="54">
        <v>0.3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>
        <v>4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>
        <v>1</v>
      </c>
      <c r="BL16" s="54"/>
      <c r="BM16" s="54"/>
      <c r="BN16" s="54"/>
      <c r="BO16" s="54"/>
      <c r="BP16" s="54">
        <v>80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>
        <v>2.4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>
        <v>4.8</v>
      </c>
      <c r="DR16" s="54">
        <v>12.8</v>
      </c>
      <c r="DS16" s="54"/>
      <c r="DT16" s="54">
        <v>9.6</v>
      </c>
      <c r="DU16" s="54">
        <v>3.2</v>
      </c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17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6</v>
      </c>
      <c r="AU17" s="54">
        <v>18.5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>
        <v>250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>
        <v>3.8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131</v>
      </c>
      <c r="C18" s="54">
        <v>58.3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20</v>
      </c>
      <c r="P18" s="54"/>
      <c r="Q18" s="54"/>
      <c r="R18" s="54"/>
      <c r="S18" s="54"/>
      <c r="T18" s="54"/>
      <c r="U18" s="54"/>
      <c r="V18" s="54"/>
      <c r="W18" s="54">
        <v>40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8</v>
      </c>
      <c r="AT18" s="54"/>
      <c r="AU18" s="54"/>
      <c r="AV18" s="54"/>
      <c r="AW18" s="54">
        <v>3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511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491</v>
      </c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12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>
        <v>248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83.7</v>
      </c>
      <c r="T20" s="54"/>
      <c r="U20" s="54">
        <v>0.1</v>
      </c>
      <c r="V20" s="54"/>
      <c r="W20" s="54">
        <v>11.5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5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>
        <v>100</v>
      </c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>
        <v>58</v>
      </c>
      <c r="AS21" s="54"/>
      <c r="AT21" s="54">
        <v>9.5</v>
      </c>
      <c r="AU21" s="54">
        <v>17.5</v>
      </c>
      <c r="AV21" s="54"/>
      <c r="AW21" s="54"/>
      <c r="AX21" s="54">
        <v>5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>
        <v>100</v>
      </c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>
        <v>0.8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>
        <v>0.3</v>
      </c>
      <c r="DA21" s="54">
        <v>0.3</v>
      </c>
      <c r="DB21" s="54"/>
      <c r="DC21" s="54"/>
      <c r="DD21" s="54"/>
      <c r="DE21" s="54"/>
      <c r="DF21" s="54">
        <v>18</v>
      </c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413</v>
      </c>
      <c r="C22" s="54">
        <v>70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12.5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 t="s">
        <v>512</v>
      </c>
      <c r="BQ22" s="54"/>
      <c r="BR22" s="54"/>
      <c r="BS22" s="54"/>
      <c r="BT22" s="54">
        <v>15</v>
      </c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8</v>
      </c>
      <c r="O23" s="54"/>
      <c r="P23" s="54"/>
      <c r="Q23" s="54"/>
      <c r="R23" s="54"/>
      <c r="S23" s="54"/>
      <c r="T23" s="54"/>
      <c r="U23" s="54">
        <v>0.16</v>
      </c>
      <c r="V23" s="54"/>
      <c r="W23" s="54">
        <v>24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4.8</v>
      </c>
      <c r="AI23" s="54"/>
      <c r="AJ23" s="54"/>
      <c r="AK23" s="54"/>
      <c r="AL23" s="54"/>
      <c r="AM23" s="54"/>
      <c r="AN23" s="54"/>
      <c r="AO23" s="54"/>
      <c r="AP23" s="54"/>
      <c r="AQ23" s="54">
        <v>42.6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>
        <v>80</v>
      </c>
      <c r="BQ23" s="54"/>
      <c r="BR23" s="54"/>
      <c r="BS23" s="54">
        <v>0.8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248</v>
      </c>
      <c r="C24" s="54"/>
      <c r="D24" s="54"/>
      <c r="E24" s="54"/>
      <c r="F24" s="54"/>
      <c r="G24" s="54"/>
      <c r="H24" s="54"/>
      <c r="I24" s="54"/>
      <c r="J24" s="54"/>
      <c r="K24" s="54">
        <v>3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156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>
        <v>120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>
        <v>3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179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1.7</v>
      </c>
      <c r="M25" s="54"/>
      <c r="N25" s="54">
        <v>3.8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22.3</v>
      </c>
      <c r="AS25" s="54"/>
      <c r="AT25" s="54">
        <v>4.2</v>
      </c>
      <c r="AU25" s="54">
        <v>13.5</v>
      </c>
      <c r="AV25" s="54">
        <v>5</v>
      </c>
      <c r="AW25" s="54"/>
      <c r="AX25" s="54"/>
      <c r="AY25" s="54"/>
      <c r="AZ25" s="54">
        <v>15.5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50</v>
      </c>
      <c r="BQ25" s="54"/>
      <c r="BR25" s="54">
        <v>5.5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>
        <v>3.6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54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>
        <v>120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>
        <v>0.5</v>
      </c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255</v>
      </c>
      <c r="C27" s="54"/>
      <c r="D27" s="54"/>
      <c r="E27" s="54"/>
      <c r="F27" s="54"/>
      <c r="G27" s="54"/>
      <c r="H27" s="54"/>
      <c r="I27" s="54"/>
      <c r="J27" s="54"/>
      <c r="K27" s="54">
        <v>3.6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>
        <v>36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>
        <v>120</v>
      </c>
      <c r="BQ27" s="54"/>
      <c r="BR27" s="54"/>
      <c r="BS27" s="54"/>
      <c r="BT27" s="54"/>
      <c r="BU27" s="54"/>
      <c r="BV27" s="54"/>
      <c r="BW27" s="54"/>
      <c r="BX27" s="54">
        <v>3</v>
      </c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244</v>
      </c>
      <c r="C28" s="54"/>
      <c r="D28" s="54"/>
      <c r="E28" s="54"/>
      <c r="F28" s="54"/>
      <c r="G28" s="54"/>
      <c r="H28" s="54"/>
      <c r="I28" s="54"/>
      <c r="J28" s="54"/>
      <c r="K28" s="54">
        <v>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57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>
        <v>120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>
        <v>0.3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241</v>
      </c>
      <c r="C29" s="54"/>
      <c r="D29" s="54"/>
      <c r="E29" s="54"/>
      <c r="F29" s="54"/>
      <c r="G29" s="54"/>
      <c r="H29" s="54"/>
      <c r="I29" s="54"/>
      <c r="J29" s="54"/>
      <c r="K29" s="54">
        <v>2.4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>
        <v>12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>
        <v>120</v>
      </c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409</v>
      </c>
      <c r="C30" s="54">
        <v>70.4</v>
      </c>
      <c r="D30" s="54"/>
      <c r="E30" s="54"/>
      <c r="F30" s="54"/>
      <c r="G30" s="54"/>
      <c r="H30" s="54"/>
      <c r="I30" s="54"/>
      <c r="J30" s="54"/>
      <c r="K30" s="54">
        <v>1.4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v>1.4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>
        <v>10.2</v>
      </c>
      <c r="AU30" s="54">
        <v>11.2</v>
      </c>
      <c r="AV30" s="54"/>
      <c r="AW30" s="54"/>
      <c r="AX30" s="54"/>
      <c r="AY30" s="54">
        <v>7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>
        <v>70</v>
      </c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363</v>
      </c>
      <c r="C31" s="55"/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483</v>
      </c>
      <c r="C32" s="54"/>
      <c r="D32" s="54"/>
      <c r="E32" s="54"/>
      <c r="F32" s="54"/>
      <c r="G32" s="54"/>
      <c r="H32" s="54"/>
      <c r="I32" s="54"/>
      <c r="J32" s="54"/>
      <c r="K32" s="54">
        <v>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24.3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32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60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130</v>
      </c>
      <c r="C33" s="54"/>
      <c r="D33" s="54"/>
      <c r="E33" s="54"/>
      <c r="F33" s="54"/>
      <c r="G33" s="54"/>
      <c r="H33" s="54"/>
      <c r="I33" s="54"/>
      <c r="J33" s="54"/>
      <c r="K33" s="54">
        <v>4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24.3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32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60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128</v>
      </c>
      <c r="C34" s="54"/>
      <c r="D34" s="54"/>
      <c r="E34" s="54"/>
      <c r="F34" s="54"/>
      <c r="G34" s="54"/>
      <c r="H34" s="54"/>
      <c r="I34" s="54"/>
      <c r="J34" s="54"/>
      <c r="K34" s="54">
        <v>4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24.3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32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60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415</v>
      </c>
      <c r="C35" s="54"/>
      <c r="D35" s="54"/>
      <c r="E35" s="54"/>
      <c r="F35" s="54"/>
      <c r="G35" s="54"/>
      <c r="H35" s="54"/>
      <c r="I35" s="54"/>
      <c r="J35" s="54"/>
      <c r="K35" s="54">
        <v>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24.3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32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60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497</v>
      </c>
      <c r="C36" s="54"/>
      <c r="D36" s="54"/>
      <c r="E36" s="54">
        <v>108.8</v>
      </c>
      <c r="F36" s="54"/>
      <c r="G36" s="54"/>
      <c r="H36" s="54"/>
      <c r="I36" s="54"/>
      <c r="J36" s="54"/>
      <c r="K36" s="54"/>
      <c r="L36" s="54"/>
      <c r="M36" s="54"/>
      <c r="N36" s="54">
        <v>2.3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>
        <v>75</v>
      </c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>
        <v>0.2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484</v>
      </c>
      <c r="C37" s="54"/>
      <c r="D37" s="54"/>
      <c r="E37" s="54"/>
      <c r="F37" s="54"/>
      <c r="G37" s="54">
        <v>117</v>
      </c>
      <c r="H37" s="54"/>
      <c r="I37" s="54"/>
      <c r="J37" s="54"/>
      <c r="K37" s="54"/>
      <c r="L37" s="54"/>
      <c r="M37" s="54"/>
      <c r="N37" s="54">
        <v>2.4</v>
      </c>
      <c r="O37" s="54"/>
      <c r="P37" s="54"/>
      <c r="Q37" s="54"/>
      <c r="R37" s="54"/>
      <c r="S37" s="54"/>
      <c r="T37" s="54">
        <v>19.2</v>
      </c>
      <c r="U37" s="54">
        <v>0.2</v>
      </c>
      <c r="V37" s="54"/>
      <c r="W37" s="54">
        <v>12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>
        <v>120</v>
      </c>
      <c r="BQ37" s="54"/>
      <c r="BR37" s="54"/>
      <c r="BS37" s="54"/>
      <c r="BT37" s="54">
        <v>14.4</v>
      </c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v>3</v>
      </c>
      <c r="O38" s="54"/>
      <c r="P38" s="54"/>
      <c r="Q38" s="54"/>
      <c r="R38" s="54">
        <v>10</v>
      </c>
      <c r="S38" s="54"/>
      <c r="T38" s="54"/>
      <c r="U38" s="54">
        <v>0.4</v>
      </c>
      <c r="V38" s="54"/>
      <c r="W38" s="54"/>
      <c r="X38" s="54"/>
      <c r="Y38" s="54"/>
      <c r="Z38" s="54">
        <v>5</v>
      </c>
      <c r="AA38" s="54"/>
      <c r="AB38" s="54"/>
      <c r="AC38" s="54"/>
      <c r="AD38" s="54"/>
      <c r="AE38" s="54"/>
      <c r="AF38" s="54"/>
      <c r="AG38" s="54"/>
      <c r="AH38" s="54">
        <v>5</v>
      </c>
      <c r="AI38" s="54"/>
      <c r="AJ38" s="54"/>
      <c r="AK38" s="54"/>
      <c r="AL38" s="54"/>
      <c r="AM38" s="54"/>
      <c r="AN38" s="54"/>
      <c r="AO38" s="54"/>
      <c r="AP38" s="54"/>
      <c r="AQ38" s="54">
        <v>40</v>
      </c>
      <c r="AR38" s="54"/>
      <c r="AS38" s="54"/>
      <c r="AT38" s="54"/>
      <c r="AU38" s="54">
        <v>72</v>
      </c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>
        <v>100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>
        <v>0.3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>
        <v>3</v>
      </c>
      <c r="O39" s="54"/>
      <c r="P39" s="54"/>
      <c r="Q39" s="54"/>
      <c r="R39" s="54">
        <v>3</v>
      </c>
      <c r="S39" s="54"/>
      <c r="T39" s="54"/>
      <c r="U39" s="54">
        <v>0.1</v>
      </c>
      <c r="V39" s="54"/>
      <c r="W39" s="54"/>
      <c r="X39" s="54"/>
      <c r="Y39" s="54"/>
      <c r="Z39" s="54"/>
      <c r="AA39" s="54"/>
      <c r="AB39" s="54">
        <v>41</v>
      </c>
      <c r="AC39" s="54"/>
      <c r="AD39" s="54"/>
      <c r="AE39" s="54"/>
      <c r="AF39" s="54"/>
      <c r="AG39" s="54"/>
      <c r="AH39" s="54">
        <v>6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>
        <v>60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>
        <v>2</v>
      </c>
      <c r="O40" s="54"/>
      <c r="P40" s="54"/>
      <c r="Q40" s="54"/>
      <c r="R40" s="54">
        <v>2</v>
      </c>
      <c r="S40" s="54"/>
      <c r="T40" s="54"/>
      <c r="U40" s="54">
        <v>0.1</v>
      </c>
      <c r="V40" s="54"/>
      <c r="W40" s="54"/>
      <c r="X40" s="54"/>
      <c r="Y40" s="54"/>
      <c r="Z40" s="54"/>
      <c r="AA40" s="54"/>
      <c r="AB40" s="54">
        <v>27</v>
      </c>
      <c r="AC40" s="54"/>
      <c r="AD40" s="54"/>
      <c r="AE40" s="54"/>
      <c r="AF40" s="54"/>
      <c r="AG40" s="54"/>
      <c r="AH40" s="54">
        <v>4</v>
      </c>
      <c r="AI40" s="54"/>
      <c r="AJ40" s="54"/>
      <c r="AK40" s="54"/>
      <c r="AL40" s="54"/>
      <c r="AM40" s="54"/>
      <c r="AN40" s="54">
        <v>10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>
        <v>40</v>
      </c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>
        <v>100</v>
      </c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314</v>
      </c>
      <c r="C41" s="54"/>
      <c r="D41" s="54"/>
      <c r="E41" s="54"/>
      <c r="F41" s="54"/>
      <c r="G41" s="54"/>
      <c r="H41" s="54"/>
      <c r="I41" s="54"/>
      <c r="J41" s="54">
        <v>50</v>
      </c>
      <c r="K41" s="54"/>
      <c r="L41" s="54"/>
      <c r="M41" s="54"/>
      <c r="N41" s="54">
        <v>1</v>
      </c>
      <c r="O41" s="54"/>
      <c r="P41" s="54"/>
      <c r="Q41" s="54"/>
      <c r="R41" s="54">
        <v>3</v>
      </c>
      <c r="S41" s="54">
        <v>51</v>
      </c>
      <c r="T41" s="54"/>
      <c r="U41" s="54"/>
      <c r="V41" s="54"/>
      <c r="W41" s="54"/>
      <c r="X41" s="54"/>
      <c r="Y41" s="54"/>
      <c r="Z41" s="54">
        <v>4.5</v>
      </c>
      <c r="AA41" s="54"/>
      <c r="AB41" s="54"/>
      <c r="AC41" s="54"/>
      <c r="AD41" s="54"/>
      <c r="AE41" s="54"/>
      <c r="AF41" s="54"/>
      <c r="AG41" s="54"/>
      <c r="AH41" s="54">
        <v>3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>
        <v>0.2</v>
      </c>
      <c r="BN41" s="54"/>
      <c r="BO41" s="54"/>
      <c r="BP41" s="54">
        <v>100</v>
      </c>
      <c r="BQ41" s="54"/>
      <c r="BR41" s="54"/>
      <c r="BS41" s="54"/>
      <c r="BT41" s="54">
        <v>3</v>
      </c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>
        <v>0.5</v>
      </c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v>3</v>
      </c>
      <c r="O42" s="54"/>
      <c r="P42" s="54"/>
      <c r="Q42" s="54"/>
      <c r="R42" s="54">
        <v>3</v>
      </c>
      <c r="S42" s="54">
        <v>61</v>
      </c>
      <c r="T42" s="54"/>
      <c r="U42" s="54">
        <v>0.2</v>
      </c>
      <c r="V42" s="54"/>
      <c r="W42" s="54"/>
      <c r="X42" s="54"/>
      <c r="Y42" s="54"/>
      <c r="Z42" s="54">
        <v>4.5</v>
      </c>
      <c r="AA42" s="54"/>
      <c r="AB42" s="54"/>
      <c r="AC42" s="54"/>
      <c r="AD42" s="54"/>
      <c r="AE42" s="54"/>
      <c r="AF42" s="54"/>
      <c r="AG42" s="54"/>
      <c r="AH42" s="54">
        <v>3</v>
      </c>
      <c r="AI42" s="54"/>
      <c r="AJ42" s="54"/>
      <c r="AK42" s="54"/>
      <c r="AL42" s="54"/>
      <c r="AM42" s="54"/>
      <c r="AN42" s="54"/>
      <c r="AO42" s="54"/>
      <c r="AP42" s="54"/>
      <c r="AQ42" s="54">
        <v>10</v>
      </c>
      <c r="AR42" s="54"/>
      <c r="AS42" s="54"/>
      <c r="AT42" s="54"/>
      <c r="AU42" s="54">
        <v>10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>
        <v>0.2</v>
      </c>
      <c r="BN42" s="54"/>
      <c r="BO42" s="54"/>
      <c r="BP42" s="54">
        <v>100</v>
      </c>
      <c r="BQ42" s="54"/>
      <c r="BR42" s="54"/>
      <c r="BS42" s="54"/>
      <c r="BT42" s="54">
        <v>3</v>
      </c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>
        <v>1</v>
      </c>
      <c r="O43" s="54"/>
      <c r="P43" s="54"/>
      <c r="Q43" s="54"/>
      <c r="R43" s="54">
        <v>3</v>
      </c>
      <c r="S43" s="54">
        <v>71</v>
      </c>
      <c r="T43" s="54"/>
      <c r="U43" s="54"/>
      <c r="V43" s="54"/>
      <c r="W43" s="54"/>
      <c r="X43" s="54"/>
      <c r="Y43" s="54"/>
      <c r="Z43" s="54">
        <v>6</v>
      </c>
      <c r="AA43" s="54"/>
      <c r="AB43" s="54"/>
      <c r="AC43" s="54"/>
      <c r="AD43" s="54"/>
      <c r="AE43" s="54"/>
      <c r="AF43" s="54"/>
      <c r="AG43" s="54"/>
      <c r="AH43" s="54">
        <v>3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>
        <v>100</v>
      </c>
      <c r="BQ43" s="54"/>
      <c r="BR43" s="54"/>
      <c r="BS43" s="54"/>
      <c r="BT43" s="54">
        <v>3</v>
      </c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>
        <v>0.5</v>
      </c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>
        <v>125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>
        <v>125</v>
      </c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>
        <v>145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>
        <v>3</v>
      </c>
      <c r="BI45" s="54"/>
      <c r="BJ45" s="54"/>
      <c r="BK45" s="54"/>
      <c r="BL45" s="54"/>
      <c r="BM45" s="54"/>
      <c r="BN45" s="54"/>
      <c r="BO45" s="54"/>
      <c r="BP45" s="54">
        <v>150</v>
      </c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5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>
        <v>31.3</v>
      </c>
      <c r="AS46" s="54">
        <v>75</v>
      </c>
      <c r="AT46" s="54">
        <v>8.7</v>
      </c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>
        <v>19.5</v>
      </c>
      <c r="BF46" s="54"/>
      <c r="BG46" s="54"/>
      <c r="BH46" s="54"/>
      <c r="BI46" s="54"/>
      <c r="BJ46" s="54"/>
      <c r="BK46" s="54"/>
      <c r="BL46" s="54">
        <v>0.1</v>
      </c>
      <c r="BM46" s="54"/>
      <c r="BN46" s="54"/>
      <c r="BO46" s="54"/>
      <c r="BP46" s="54">
        <v>250</v>
      </c>
      <c r="BQ46" s="54"/>
      <c r="BR46" s="54"/>
      <c r="BS46" s="54"/>
      <c r="BT46" s="54"/>
      <c r="BU46" s="54">
        <v>11.3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286</v>
      </c>
      <c r="C47" s="54"/>
      <c r="D47" s="54"/>
      <c r="E47" s="54">
        <v>75</v>
      </c>
      <c r="F47" s="54"/>
      <c r="G47" s="54"/>
      <c r="H47" s="54"/>
      <c r="I47" s="54"/>
      <c r="J47" s="54"/>
      <c r="K47" s="54"/>
      <c r="L47" s="54"/>
      <c r="M47" s="54"/>
      <c r="N47" s="54">
        <v>4.5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>
        <v>88.5</v>
      </c>
      <c r="AT47" s="54">
        <v>18</v>
      </c>
      <c r="AU47" s="54">
        <v>21</v>
      </c>
      <c r="AV47" s="54"/>
      <c r="AW47" s="54"/>
      <c r="AX47" s="54">
        <v>7.5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>
        <v>150</v>
      </c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>
        <v>7.6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240.3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>
        <v>0.2</v>
      </c>
      <c r="BO48" s="54"/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343</v>
      </c>
      <c r="C49" s="55"/>
      <c r="D49" s="54"/>
      <c r="E49" s="54"/>
      <c r="F49" s="54"/>
      <c r="G49" s="54"/>
      <c r="H49" s="54"/>
      <c r="I49" s="54"/>
      <c r="J49" s="54"/>
      <c r="K49" s="54">
        <v>10.7</v>
      </c>
      <c r="L49" s="54"/>
      <c r="M49" s="54"/>
      <c r="N49" s="54"/>
      <c r="O49" s="54">
        <v>93</v>
      </c>
      <c r="P49" s="54"/>
      <c r="Q49" s="54"/>
      <c r="R49" s="54"/>
      <c r="S49" s="54"/>
      <c r="T49" s="54"/>
      <c r="U49" s="54"/>
      <c r="V49" s="54"/>
      <c r="W49" s="54">
        <v>5.2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176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342</v>
      </c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15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213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238</v>
      </c>
      <c r="C51" s="54"/>
      <c r="D51" s="54"/>
      <c r="E51" s="54"/>
      <c r="F51" s="54"/>
      <c r="G51" s="54"/>
      <c r="H51" s="54"/>
      <c r="I51" s="54"/>
      <c r="J51" s="54"/>
      <c r="K51" s="54">
        <v>2.4</v>
      </c>
      <c r="L51" s="54"/>
      <c r="M51" s="54"/>
      <c r="N51" s="54"/>
      <c r="O51" s="54">
        <v>18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146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>
        <v>120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>
        <v>0.3</v>
      </c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339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344</v>
      </c>
      <c r="C53" s="54"/>
      <c r="D53" s="54"/>
      <c r="E53" s="54"/>
      <c r="F53" s="54"/>
      <c r="G53" s="54"/>
      <c r="H53" s="54"/>
      <c r="I53" s="54"/>
      <c r="J53" s="54"/>
      <c r="K53" s="54">
        <v>10.7</v>
      </c>
      <c r="L53" s="54"/>
      <c r="M53" s="54"/>
      <c r="N53" s="54"/>
      <c r="O53" s="54">
        <v>93</v>
      </c>
      <c r="P53" s="54"/>
      <c r="Q53" s="54"/>
      <c r="R53" s="54"/>
      <c r="S53" s="54"/>
      <c r="T53" s="54"/>
      <c r="U53" s="54"/>
      <c r="V53" s="54"/>
      <c r="W53" s="54">
        <v>5.2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176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>
        <v>4.9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>
        <v>0.6</v>
      </c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332</v>
      </c>
      <c r="C54" s="55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239</v>
      </c>
      <c r="C55" s="54"/>
      <c r="D55" s="54"/>
      <c r="E55" s="54"/>
      <c r="F55" s="54"/>
      <c r="G55" s="54"/>
      <c r="H55" s="54"/>
      <c r="I55" s="54"/>
      <c r="J55" s="54"/>
      <c r="K55" s="54">
        <v>3.6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48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>
        <v>120</v>
      </c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253</v>
      </c>
      <c r="C56" s="54"/>
      <c r="D56" s="54"/>
      <c r="E56" s="54"/>
      <c r="F56" s="54"/>
      <c r="G56" s="54"/>
      <c r="H56" s="54"/>
      <c r="I56" s="54"/>
      <c r="J56" s="54"/>
      <c r="K56" s="54">
        <v>4.8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>
        <v>120</v>
      </c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54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252</v>
      </c>
      <c r="C57" s="54"/>
      <c r="D57" s="54"/>
      <c r="E57" s="54"/>
      <c r="F57" s="54"/>
      <c r="G57" s="54"/>
      <c r="H57" s="54"/>
      <c r="I57" s="54"/>
      <c r="J57" s="54"/>
      <c r="K57" s="54">
        <v>4.8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>
        <v>120</v>
      </c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60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352</v>
      </c>
      <c r="C58" s="55"/>
      <c r="D58" s="54"/>
      <c r="E58" s="54"/>
      <c r="F58" s="54"/>
      <c r="G58" s="54"/>
      <c r="H58" s="54">
        <v>21.5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0.2</v>
      </c>
      <c r="V58" s="54"/>
      <c r="W58" s="54">
        <v>27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100</v>
      </c>
      <c r="BQ58" s="54"/>
      <c r="BR58" s="54"/>
      <c r="BS58" s="54"/>
      <c r="BT58" s="54"/>
      <c r="BU58" s="54"/>
      <c r="BV58" s="54">
        <v>40.8</v>
      </c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352</v>
      </c>
      <c r="C59" s="54">
        <v>72.4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v>0.9</v>
      </c>
      <c r="O59" s="54"/>
      <c r="P59" s="54"/>
      <c r="Q59" s="54"/>
      <c r="R59" s="54"/>
      <c r="S59" s="54">
        <v>6</v>
      </c>
      <c r="T59" s="54"/>
      <c r="U59" s="54">
        <v>0.1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>
        <v>60</v>
      </c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417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125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>
        <v>125</v>
      </c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215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24</v>
      </c>
      <c r="Q61" s="54"/>
      <c r="R61" s="54"/>
      <c r="S61" s="54"/>
      <c r="T61" s="54"/>
      <c r="U61" s="54"/>
      <c r="V61" s="54"/>
      <c r="W61" s="54"/>
      <c r="X61" s="54">
        <v>4.5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>
        <v>100</v>
      </c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411</v>
      </c>
      <c r="C62" s="54"/>
      <c r="D62" s="54">
        <v>72.3</v>
      </c>
      <c r="E62" s="54"/>
      <c r="F62" s="54"/>
      <c r="G62" s="54"/>
      <c r="H62" s="54"/>
      <c r="I62" s="54"/>
      <c r="J62" s="54"/>
      <c r="K62" s="54"/>
      <c r="L62" s="54"/>
      <c r="M62" s="54"/>
      <c r="N62" s="54">
        <v>1.5</v>
      </c>
      <c r="O62" s="54"/>
      <c r="P62" s="54"/>
      <c r="Q62" s="54"/>
      <c r="R62" s="54"/>
      <c r="S62" s="54"/>
      <c r="T62" s="54"/>
      <c r="U62" s="54"/>
      <c r="V62" s="54"/>
      <c r="W62" s="54"/>
      <c r="X62" s="54">
        <v>2.3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>
        <v>112.5</v>
      </c>
      <c r="AS62" s="54"/>
      <c r="AT62" s="54">
        <v>15</v>
      </c>
      <c r="AU62" s="54">
        <v>15</v>
      </c>
      <c r="AV62" s="54"/>
      <c r="AW62" s="54"/>
      <c r="AX62" s="54"/>
      <c r="AY62" s="54"/>
      <c r="AZ62" s="54"/>
      <c r="BA62" s="54">
        <v>0.6</v>
      </c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>
        <v>150</v>
      </c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>
        <v>0.8</v>
      </c>
      <c r="CP62" s="54"/>
      <c r="CQ62" s="54"/>
      <c r="CR62" s="54"/>
      <c r="CS62" s="54"/>
      <c r="CT62" s="54"/>
      <c r="CU62" s="54">
        <v>0.6</v>
      </c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>
        <v>4.8</v>
      </c>
      <c r="O63" s="54"/>
      <c r="P63" s="54">
        <v>24</v>
      </c>
      <c r="Q63" s="54"/>
      <c r="R63" s="54">
        <v>12</v>
      </c>
      <c r="S63" s="54"/>
      <c r="T63" s="54"/>
      <c r="U63" s="54">
        <v>0.1</v>
      </c>
      <c r="V63" s="54"/>
      <c r="W63" s="54">
        <v>18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13.8</v>
      </c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>
        <v>14</v>
      </c>
      <c r="BH63" s="54"/>
      <c r="BI63" s="54"/>
      <c r="BJ63" s="54"/>
      <c r="BK63" s="54">
        <v>0.4</v>
      </c>
      <c r="BL63" s="54"/>
      <c r="BM63" s="54"/>
      <c r="BN63" s="54"/>
      <c r="BO63" s="54"/>
      <c r="BP63" s="54">
        <v>60</v>
      </c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>
        <v>4.5</v>
      </c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>
        <v>3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v>25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>
        <v>5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>
        <v>100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>
        <v>0.5</v>
      </c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281</v>
      </c>
      <c r="C65" s="54"/>
      <c r="D65" s="54"/>
      <c r="E65" s="54">
        <v>70</v>
      </c>
      <c r="F65" s="54"/>
      <c r="G65" s="54"/>
      <c r="H65" s="54"/>
      <c r="I65" s="54"/>
      <c r="J65" s="54"/>
      <c r="K65" s="54"/>
      <c r="L65" s="54"/>
      <c r="M65" s="54"/>
      <c r="N65" s="54">
        <v>1.3</v>
      </c>
      <c r="O65" s="54">
        <v>6.8</v>
      </c>
      <c r="P65" s="54"/>
      <c r="Q65" s="54"/>
      <c r="R65" s="54"/>
      <c r="S65" s="54"/>
      <c r="T65" s="54">
        <v>9.4</v>
      </c>
      <c r="U65" s="54">
        <v>0.2</v>
      </c>
      <c r="V65" s="54"/>
      <c r="W65" s="54">
        <v>7.8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>
        <v>90</v>
      </c>
      <c r="BQ65" s="54"/>
      <c r="BR65" s="54"/>
      <c r="BS65" s="54"/>
      <c r="BT65" s="54">
        <v>17</v>
      </c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410</v>
      </c>
      <c r="C66" s="54">
        <v>44</v>
      </c>
      <c r="D66" s="54">
        <v>25</v>
      </c>
      <c r="E66" s="54"/>
      <c r="F66" s="54"/>
      <c r="G66" s="54"/>
      <c r="H66" s="54"/>
      <c r="I66" s="54"/>
      <c r="J66" s="54"/>
      <c r="K66" s="54"/>
      <c r="L66" s="54"/>
      <c r="M66" s="54"/>
      <c r="N66" s="54">
        <v>1.5</v>
      </c>
      <c r="O66" s="54"/>
      <c r="P66" s="54"/>
      <c r="Q66" s="54"/>
      <c r="R66" s="54"/>
      <c r="S66" s="54"/>
      <c r="T66" s="54"/>
      <c r="U66" s="54">
        <v>4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>
        <v>2.4</v>
      </c>
      <c r="AU66" s="54"/>
      <c r="AV66" s="54"/>
      <c r="AW66" s="54"/>
      <c r="AX66" s="54"/>
      <c r="AY66" s="54"/>
      <c r="AZ66" s="54"/>
      <c r="BA66" s="54"/>
      <c r="BB66" s="54">
        <v>16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>
        <v>100</v>
      </c>
      <c r="BQ66" s="54"/>
      <c r="BR66" s="54"/>
      <c r="BS66" s="54"/>
      <c r="BT66" s="54">
        <v>5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396</v>
      </c>
      <c r="C67" s="55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v>13.3</v>
      </c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200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360</v>
      </c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2</v>
      </c>
      <c r="O68" s="54"/>
      <c r="P68" s="54"/>
      <c r="Q68" s="54"/>
      <c r="R68" s="54">
        <v>3</v>
      </c>
      <c r="S68" s="54">
        <v>30.7</v>
      </c>
      <c r="T68" s="54"/>
      <c r="U68" s="54">
        <v>0.1</v>
      </c>
      <c r="V68" s="54"/>
      <c r="W68" s="54"/>
      <c r="X68" s="54"/>
      <c r="Y68" s="54">
        <v>32</v>
      </c>
      <c r="Z68" s="54"/>
      <c r="AA68" s="54"/>
      <c r="AB68" s="54"/>
      <c r="AC68" s="54"/>
      <c r="AD68" s="54"/>
      <c r="AE68" s="54"/>
      <c r="AF68" s="54"/>
      <c r="AG68" s="54"/>
      <c r="AH68" s="5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100</v>
      </c>
      <c r="BQ68" s="54"/>
      <c r="BR68" s="54"/>
      <c r="BS68" s="54"/>
      <c r="BT68" s="54">
        <v>2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284</v>
      </c>
      <c r="C69" s="54"/>
      <c r="D69" s="54"/>
      <c r="E69" s="54">
        <v>72.9</v>
      </c>
      <c r="F69" s="54"/>
      <c r="G69" s="54"/>
      <c r="H69" s="54"/>
      <c r="I69" s="54"/>
      <c r="J69" s="54"/>
      <c r="K69" s="54"/>
      <c r="L69" s="54"/>
      <c r="M69" s="54"/>
      <c r="N69" s="54">
        <v>5.4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39.6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>
        <v>15.3</v>
      </c>
      <c r="AU69" s="54">
        <v>17.1</v>
      </c>
      <c r="AV69" s="54"/>
      <c r="AW69" s="54"/>
      <c r="AX69" s="54">
        <v>9</v>
      </c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>
        <v>180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>
        <v>0.9</v>
      </c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>
        <v>0.5</v>
      </c>
      <c r="CV69" s="54"/>
      <c r="CW69" s="54"/>
      <c r="CX69" s="54"/>
      <c r="CY69" s="54"/>
      <c r="CZ69" s="54"/>
      <c r="DA69" s="54">
        <v>0.2</v>
      </c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562</v>
      </c>
      <c r="C70" s="55"/>
      <c r="D70" s="54"/>
      <c r="E70" s="54">
        <v>72.5</v>
      </c>
      <c r="F70" s="54"/>
      <c r="G70" s="54"/>
      <c r="H70" s="54"/>
      <c r="I70" s="54"/>
      <c r="J70" s="54"/>
      <c r="K70" s="54"/>
      <c r="L70" s="54"/>
      <c r="M70" s="54"/>
      <c r="N70" s="54">
        <v>1.1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0.7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1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70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>
        <v>0.6</v>
      </c>
      <c r="DH70" s="54"/>
      <c r="DI70" s="54"/>
      <c r="DJ70" s="54"/>
      <c r="DK70" s="54"/>
      <c r="DL70" s="54"/>
      <c r="DM70" s="54"/>
      <c r="DN70" s="54"/>
      <c r="DO70" s="54">
        <v>0.3</v>
      </c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347</v>
      </c>
      <c r="C71" s="55"/>
      <c r="D71" s="54"/>
      <c r="E71" s="54"/>
      <c r="F71" s="54"/>
      <c r="G71" s="54"/>
      <c r="H71" s="54"/>
      <c r="I71" s="54"/>
      <c r="J71" s="54"/>
      <c r="K71" s="54">
        <v>8.5</v>
      </c>
      <c r="L71" s="54"/>
      <c r="M71" s="54"/>
      <c r="N71" s="54"/>
      <c r="O71" s="54">
        <v>85.4</v>
      </c>
      <c r="P71" s="54"/>
      <c r="Q71" s="54"/>
      <c r="R71" s="54"/>
      <c r="S71" s="54"/>
      <c r="T71" s="54">
        <v>21.5</v>
      </c>
      <c r="U71" s="54"/>
      <c r="V71" s="54"/>
      <c r="W71" s="54">
        <v>8.6</v>
      </c>
      <c r="X71" s="54"/>
      <c r="Y71" s="54"/>
      <c r="Z71" s="54"/>
      <c r="AA71" s="54"/>
      <c r="AB71" s="54"/>
      <c r="AC71" s="54"/>
      <c r="AD71" s="54">
        <v>19.6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150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276</v>
      </c>
      <c r="C72" s="54"/>
      <c r="D72" s="54"/>
      <c r="E72" s="54">
        <v>102</v>
      </c>
      <c r="F72" s="54"/>
      <c r="G72" s="54"/>
      <c r="H72" s="54"/>
      <c r="I72" s="54"/>
      <c r="J72" s="54"/>
      <c r="K72" s="54"/>
      <c r="L72" s="54"/>
      <c r="M72" s="54"/>
      <c r="N72" s="54">
        <v>0.9</v>
      </c>
      <c r="O72" s="54"/>
      <c r="P72" s="54"/>
      <c r="Q72" s="54"/>
      <c r="R72" s="54"/>
      <c r="S72" s="54"/>
      <c r="T72" s="54"/>
      <c r="U72" s="54"/>
      <c r="V72" s="54"/>
      <c r="W72" s="54"/>
      <c r="X72" s="54">
        <v>1.5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>
        <v>1.5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>
        <v>1.2</v>
      </c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>
        <v>60</v>
      </c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279</v>
      </c>
      <c r="C73" s="54"/>
      <c r="D73" s="54"/>
      <c r="E73" s="54">
        <v>55.6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>
        <v>1.8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>
        <v>4.2</v>
      </c>
      <c r="AU73" s="54"/>
      <c r="AV73" s="54"/>
      <c r="AW73" s="54"/>
      <c r="AX73" s="54">
        <v>8.3</v>
      </c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279</v>
      </c>
      <c r="C74" s="54"/>
      <c r="D74" s="54"/>
      <c r="E74" s="54">
        <v>74.4</v>
      </c>
      <c r="F74" s="54"/>
      <c r="G74" s="54"/>
      <c r="H74" s="54"/>
      <c r="I74" s="54"/>
      <c r="J74" s="54"/>
      <c r="K74" s="54"/>
      <c r="L74" s="54"/>
      <c r="M74" s="54"/>
      <c r="N74" s="54">
        <v>3.8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>
        <v>4.8</v>
      </c>
      <c r="AU74" s="54"/>
      <c r="AV74" s="54"/>
      <c r="AW74" s="54"/>
      <c r="AX74" s="54">
        <v>6</v>
      </c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>
        <v>60</v>
      </c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>
        <v>0.6</v>
      </c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>
        <v>0.1</v>
      </c>
      <c r="DA74" s="54">
        <v>0.1</v>
      </c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278</v>
      </c>
      <c r="C75" s="55"/>
      <c r="D75" s="54"/>
      <c r="E75" s="54">
        <v>97.3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7.1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70</v>
      </c>
      <c r="BQ75" s="54"/>
      <c r="BR75" s="54"/>
      <c r="BS75" s="54"/>
      <c r="BT75" s="54">
        <v>12.1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278</v>
      </c>
      <c r="C76" s="54"/>
      <c r="D76" s="54"/>
      <c r="E76" s="54">
        <v>72.5</v>
      </c>
      <c r="F76" s="54"/>
      <c r="G76" s="54"/>
      <c r="H76" s="54"/>
      <c r="I76" s="54"/>
      <c r="J76" s="54"/>
      <c r="K76" s="54"/>
      <c r="L76" s="54"/>
      <c r="M76" s="54"/>
      <c r="N76" s="54">
        <v>1.1</v>
      </c>
      <c r="O76" s="54">
        <v>3.5</v>
      </c>
      <c r="P76" s="54"/>
      <c r="Q76" s="54"/>
      <c r="R76" s="54"/>
      <c r="S76" s="54"/>
      <c r="T76" s="54"/>
      <c r="U76" s="54">
        <v>0.1</v>
      </c>
      <c r="V76" s="54"/>
      <c r="W76" s="54">
        <v>3.6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>
        <v>70</v>
      </c>
      <c r="BQ76" s="54"/>
      <c r="BR76" s="54"/>
      <c r="BS76" s="54">
        <v>0.7</v>
      </c>
      <c r="BT76" s="54">
        <v>10.5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>
        <v>0.1</v>
      </c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280</v>
      </c>
      <c r="C77" s="54"/>
      <c r="D77" s="54"/>
      <c r="E77" s="54">
        <v>70</v>
      </c>
      <c r="F77" s="54"/>
      <c r="G77" s="54"/>
      <c r="H77" s="54"/>
      <c r="I77" s="54"/>
      <c r="J77" s="54"/>
      <c r="K77" s="54"/>
      <c r="L77" s="54"/>
      <c r="M77" s="54"/>
      <c r="N77" s="54">
        <v>1.3</v>
      </c>
      <c r="O77" s="54">
        <v>6.8</v>
      </c>
      <c r="P77" s="54"/>
      <c r="Q77" s="54"/>
      <c r="R77" s="54"/>
      <c r="S77" s="54"/>
      <c r="T77" s="54"/>
      <c r="U77" s="54">
        <v>0.3</v>
      </c>
      <c r="V77" s="54"/>
      <c r="W77" s="54">
        <v>8.5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>
        <v>8.5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>
        <v>85</v>
      </c>
      <c r="BQ77" s="54"/>
      <c r="BR77" s="54"/>
      <c r="BS77" s="54"/>
      <c r="BT77" s="54">
        <v>8.5</v>
      </c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251</v>
      </c>
      <c r="C78" s="54"/>
      <c r="D78" s="54"/>
      <c r="E78" s="54"/>
      <c r="F78" s="54"/>
      <c r="G78" s="54"/>
      <c r="H78" s="54"/>
      <c r="I78" s="54"/>
      <c r="J78" s="54"/>
      <c r="K78" s="54">
        <v>3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>
        <v>120</v>
      </c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>
        <v>0.2</v>
      </c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>
        <v>58.8</v>
      </c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246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>
        <v>3.6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>
        <v>16.2</v>
      </c>
      <c r="AV79" s="54"/>
      <c r="AW79" s="54">
        <v>7.2</v>
      </c>
      <c r="AX79" s="54"/>
      <c r="AY79" s="54"/>
      <c r="AZ79" s="54">
        <v>16.2</v>
      </c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>
        <v>120</v>
      </c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>
        <v>0.3</v>
      </c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>
        <v>48</v>
      </c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387</v>
      </c>
      <c r="C80" s="55"/>
      <c r="D80" s="54"/>
      <c r="E80" s="54"/>
      <c r="F80" s="54"/>
      <c r="G80" s="54"/>
      <c r="H80" s="54"/>
      <c r="I80" s="54"/>
      <c r="J80" s="54"/>
      <c r="K80" s="54">
        <v>1.7</v>
      </c>
      <c r="L80" s="54"/>
      <c r="M80" s="54"/>
      <c r="N80" s="54"/>
      <c r="O80" s="54">
        <v>15</v>
      </c>
      <c r="P80" s="54"/>
      <c r="Q80" s="54"/>
      <c r="R80" s="54"/>
      <c r="S80" s="54"/>
      <c r="T80" s="54"/>
      <c r="U80" s="54"/>
      <c r="V80" s="54"/>
      <c r="W80" s="54">
        <v>1.7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1.5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>
        <v>30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398</v>
      </c>
      <c r="C81" s="54">
        <v>40.4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>
        <v>3</v>
      </c>
      <c r="O81" s="54"/>
      <c r="P81" s="54"/>
      <c r="Q81" s="54"/>
      <c r="R81" s="54">
        <v>8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>
        <v>10.2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>
        <v>38</v>
      </c>
      <c r="AT81" s="54">
        <v>8</v>
      </c>
      <c r="AU81" s="54">
        <v>8</v>
      </c>
      <c r="AV81" s="54"/>
      <c r="AW81" s="54"/>
      <c r="AX81" s="54">
        <v>5</v>
      </c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>
        <v>100</v>
      </c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254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>
        <v>4.5</v>
      </c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>
        <v>27.5</v>
      </c>
      <c r="AU82" s="54">
        <v>30</v>
      </c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>
        <v>250</v>
      </c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>
        <v>125</v>
      </c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>
        <v>75</v>
      </c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315</v>
      </c>
      <c r="C83" s="54"/>
      <c r="D83" s="54"/>
      <c r="E83" s="54"/>
      <c r="F83" s="54"/>
      <c r="G83" s="54"/>
      <c r="H83" s="54"/>
      <c r="I83" s="54"/>
      <c r="J83" s="54"/>
      <c r="K83" s="54">
        <v>3</v>
      </c>
      <c r="L83" s="54"/>
      <c r="M83" s="54"/>
      <c r="N83" s="54"/>
      <c r="O83" s="54"/>
      <c r="P83" s="54"/>
      <c r="Q83" s="54"/>
      <c r="R83" s="54">
        <v>10</v>
      </c>
      <c r="S83" s="54">
        <v>60</v>
      </c>
      <c r="T83" s="54"/>
      <c r="U83" s="54">
        <v>0.1</v>
      </c>
      <c r="V83" s="54"/>
      <c r="W83" s="54">
        <v>3</v>
      </c>
      <c r="X83" s="54">
        <v>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>
        <v>5</v>
      </c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>
        <v>36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>
        <v>0.1</v>
      </c>
      <c r="BN83" s="54"/>
      <c r="BO83" s="54"/>
      <c r="BP83" s="54">
        <v>100</v>
      </c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294</v>
      </c>
      <c r="C84" s="54"/>
      <c r="D84" s="54"/>
      <c r="E84" s="54">
        <v>44.4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0.1</v>
      </c>
      <c r="V84" s="54"/>
      <c r="W84" s="54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>
        <v>10</v>
      </c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>
        <v>50</v>
      </c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294</v>
      </c>
      <c r="C85" s="54"/>
      <c r="D85" s="54"/>
      <c r="E85" s="54"/>
      <c r="F85" s="54"/>
      <c r="G85" s="54"/>
      <c r="H85" s="54"/>
      <c r="I85" s="54"/>
      <c r="J85" s="54"/>
      <c r="K85" s="54">
        <v>0.89</v>
      </c>
      <c r="L85" s="54"/>
      <c r="M85" s="54"/>
      <c r="N85" s="54"/>
      <c r="O85" s="54">
        <v>46</v>
      </c>
      <c r="P85" s="54"/>
      <c r="Q85" s="54"/>
      <c r="R85" s="54"/>
      <c r="S85" s="54"/>
      <c r="T85" s="54">
        <v>10</v>
      </c>
      <c r="U85" s="54"/>
      <c r="V85" s="54"/>
      <c r="W85" s="54">
        <v>2.5</v>
      </c>
      <c r="X85" s="54"/>
      <c r="Y85" s="54"/>
      <c r="Z85" s="54"/>
      <c r="AA85" s="54"/>
      <c r="AB85" s="54"/>
      <c r="AC85" s="54"/>
      <c r="AD85" s="54">
        <v>18.5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>
        <v>100</v>
      </c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373</v>
      </c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>
        <v>16.5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8.8</v>
      </c>
      <c r="AI86" s="54"/>
      <c r="AJ86" s="54"/>
      <c r="AK86" s="54"/>
      <c r="AL86" s="54"/>
      <c r="AM86" s="54"/>
      <c r="AN86" s="54"/>
      <c r="AO86" s="54"/>
      <c r="AP86" s="54"/>
      <c r="AQ86" s="54">
        <v>50</v>
      </c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75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295</v>
      </c>
      <c r="C87" s="54"/>
      <c r="D87" s="54"/>
      <c r="E87" s="54"/>
      <c r="F87" s="54"/>
      <c r="G87" s="54"/>
      <c r="H87" s="54"/>
      <c r="I87" s="54"/>
      <c r="J87" s="54">
        <v>16</v>
      </c>
      <c r="K87" s="54">
        <v>2</v>
      </c>
      <c r="L87" s="54"/>
      <c r="M87" s="54"/>
      <c r="N87" s="54">
        <v>1</v>
      </c>
      <c r="O87" s="54"/>
      <c r="P87" s="54"/>
      <c r="Q87" s="54">
        <v>70</v>
      </c>
      <c r="R87" s="54"/>
      <c r="S87" s="54"/>
      <c r="T87" s="54"/>
      <c r="U87" s="54"/>
      <c r="V87" s="54"/>
      <c r="W87" s="54">
        <v>4.5</v>
      </c>
      <c r="X87" s="54"/>
      <c r="Y87" s="54"/>
      <c r="Z87" s="54">
        <v>20</v>
      </c>
      <c r="AA87" s="54"/>
      <c r="AB87" s="54"/>
      <c r="AC87" s="54"/>
      <c r="AD87" s="54"/>
      <c r="AE87" s="54"/>
      <c r="AF87" s="54"/>
      <c r="AG87" s="54"/>
      <c r="AH87" s="54">
        <v>5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>
        <v>0.5</v>
      </c>
      <c r="BP87" s="54">
        <v>100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490</v>
      </c>
      <c r="C88" s="54"/>
      <c r="D88" s="54"/>
      <c r="E88" s="54"/>
      <c r="F88" s="54"/>
      <c r="G88" s="54"/>
      <c r="H88" s="54"/>
      <c r="I88" s="54">
        <v>111.5</v>
      </c>
      <c r="J88" s="54"/>
      <c r="K88" s="54">
        <v>2.4</v>
      </c>
      <c r="L88" s="54"/>
      <c r="M88" s="54"/>
      <c r="N88" s="54"/>
      <c r="O88" s="54">
        <v>28.5</v>
      </c>
      <c r="P88" s="54"/>
      <c r="Q88" s="54"/>
      <c r="R88" s="54"/>
      <c r="S88" s="54"/>
      <c r="T88" s="54"/>
      <c r="U88" s="54"/>
      <c r="V88" s="54"/>
      <c r="W88" s="54">
        <v>20.6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>
        <v>18</v>
      </c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>
        <v>100</v>
      </c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327</v>
      </c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259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>
        <v>3.6</v>
      </c>
      <c r="O90" s="54">
        <v>28.8</v>
      </c>
      <c r="P90" s="54"/>
      <c r="Q90" s="54"/>
      <c r="R90" s="54"/>
      <c r="S90" s="54"/>
      <c r="T90" s="54"/>
      <c r="U90" s="54">
        <v>0.2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3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>
        <v>60</v>
      </c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>
        <v>16.8</v>
      </c>
      <c r="DR90" s="54">
        <v>11.1</v>
      </c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421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>
        <v>180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>
        <v>180</v>
      </c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331</v>
      </c>
      <c r="C92" s="55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358</v>
      </c>
      <c r="C93" s="55"/>
      <c r="D93" s="54"/>
      <c r="E93" s="54"/>
      <c r="F93" s="54"/>
      <c r="G93" s="54"/>
      <c r="H93" s="54"/>
      <c r="I93" s="54"/>
      <c r="J93" s="54"/>
      <c r="K93" s="54">
        <v>3.3</v>
      </c>
      <c r="L93" s="54"/>
      <c r="M93" s="54"/>
      <c r="N93" s="54">
        <v>6.7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20</v>
      </c>
      <c r="X93" s="54"/>
      <c r="Y93" s="54"/>
      <c r="Z93" s="54">
        <v>12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133.3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100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359</v>
      </c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1.3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13.3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86.6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100</v>
      </c>
      <c r="BQ94" s="54"/>
      <c r="BR94" s="54"/>
      <c r="BS94" s="54"/>
      <c r="BT94" s="54">
        <v>6.7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147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147</v>
      </c>
      <c r="C96" s="55"/>
      <c r="D96" s="54"/>
      <c r="E96" s="54"/>
      <c r="F96" s="54"/>
      <c r="G96" s="54">
        <v>79.2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6</v>
      </c>
      <c r="T96" s="54"/>
      <c r="U96" s="54">
        <v>0.1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348</v>
      </c>
      <c r="C97" s="54"/>
      <c r="D97" s="54"/>
      <c r="E97" s="54">
        <v>64.1</v>
      </c>
      <c r="F97" s="54"/>
      <c r="G97" s="54"/>
      <c r="H97" s="54"/>
      <c r="I97" s="54"/>
      <c r="J97" s="54"/>
      <c r="K97" s="54">
        <v>3</v>
      </c>
      <c r="L97" s="54"/>
      <c r="M97" s="54"/>
      <c r="N97" s="54">
        <v>1.1</v>
      </c>
      <c r="O97" s="54"/>
      <c r="P97" s="54"/>
      <c r="Q97" s="54"/>
      <c r="R97" s="54"/>
      <c r="S97" s="54"/>
      <c r="T97" s="54"/>
      <c r="U97" s="54"/>
      <c r="V97" s="54"/>
      <c r="W97" s="54">
        <v>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>
        <v>103.1</v>
      </c>
      <c r="AS97" s="54"/>
      <c r="AT97" s="54">
        <v>11.6</v>
      </c>
      <c r="AU97" s="54">
        <v>22.4</v>
      </c>
      <c r="AV97" s="54"/>
      <c r="AW97" s="54"/>
      <c r="AX97" s="54">
        <v>7.5</v>
      </c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>
        <v>150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217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>
        <v>150</v>
      </c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>
        <v>15</v>
      </c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338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240</v>
      </c>
      <c r="C100" s="54"/>
      <c r="D100" s="54"/>
      <c r="E100" s="54"/>
      <c r="F100" s="54"/>
      <c r="G100" s="54"/>
      <c r="H100" s="54"/>
      <c r="I100" s="54"/>
      <c r="J100" s="54"/>
      <c r="K100" s="54">
        <v>1.8</v>
      </c>
      <c r="L100" s="54"/>
      <c r="M100" s="54"/>
      <c r="N100" s="54">
        <v>2.4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>
        <v>36.7</v>
      </c>
      <c r="AD100" s="54"/>
      <c r="AE100" s="54"/>
      <c r="AF100" s="54"/>
      <c r="AG100" s="54">
        <v>6</v>
      </c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>
        <v>17</v>
      </c>
      <c r="AU100" s="54">
        <v>15</v>
      </c>
      <c r="AV100" s="54">
        <v>21</v>
      </c>
      <c r="AW100" s="54"/>
      <c r="AX100" s="54">
        <v>3.8</v>
      </c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>
        <v>120</v>
      </c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>
        <v>0.7</v>
      </c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233</v>
      </c>
      <c r="C101" s="54"/>
      <c r="D101" s="54"/>
      <c r="E101" s="54"/>
      <c r="F101" s="54"/>
      <c r="G101" s="54">
        <v>29.3</v>
      </c>
      <c r="H101" s="54"/>
      <c r="I101" s="54"/>
      <c r="J101" s="54"/>
      <c r="K101" s="54"/>
      <c r="L101" s="54"/>
      <c r="M101" s="54"/>
      <c r="N101" s="54">
        <v>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>
        <v>27.6</v>
      </c>
      <c r="AS101" s="54"/>
      <c r="AT101" s="54">
        <v>7</v>
      </c>
      <c r="AU101" s="54">
        <v>12</v>
      </c>
      <c r="AV101" s="54"/>
      <c r="AW101" s="54"/>
      <c r="AX101" s="54">
        <v>6</v>
      </c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120</v>
      </c>
      <c r="BQ101" s="54"/>
      <c r="BR101" s="54">
        <v>18</v>
      </c>
      <c r="BS101" s="54"/>
      <c r="BT101" s="54"/>
      <c r="BU101" s="54"/>
      <c r="BV101" s="54"/>
      <c r="BW101" s="54"/>
      <c r="BX101" s="54"/>
      <c r="BY101" s="54">
        <v>22.5</v>
      </c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>
        <v>12</v>
      </c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>
        <v>0.4</v>
      </c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>
        <v>5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>
        <v>66.8</v>
      </c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>
        <v>100</v>
      </c>
      <c r="BQ102" s="54"/>
      <c r="BR102" s="54"/>
      <c r="BS102" s="54"/>
      <c r="BT102" s="54"/>
      <c r="BU102" s="54"/>
      <c r="BV102" s="54"/>
      <c r="BW102" s="54"/>
      <c r="BX102" s="54"/>
      <c r="BY102" s="54">
        <v>24</v>
      </c>
      <c r="BZ102" s="54">
        <v>27.5</v>
      </c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>
        <v>5</v>
      </c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234</v>
      </c>
      <c r="C103" s="54"/>
      <c r="D103" s="54"/>
      <c r="E103" s="54"/>
      <c r="F103" s="54"/>
      <c r="G103" s="54">
        <v>43.9</v>
      </c>
      <c r="H103" s="54"/>
      <c r="I103" s="54"/>
      <c r="J103" s="54"/>
      <c r="K103" s="54"/>
      <c r="L103" s="54"/>
      <c r="M103" s="54"/>
      <c r="N103" s="54">
        <v>6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20.9</v>
      </c>
      <c r="AU103" s="54">
        <v>18</v>
      </c>
      <c r="AV103" s="54"/>
      <c r="AW103" s="54"/>
      <c r="AX103" s="54"/>
      <c r="AY103" s="54">
        <v>20.7</v>
      </c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>
        <v>120</v>
      </c>
      <c r="BQ103" s="54"/>
      <c r="BR103" s="54"/>
      <c r="BS103" s="54"/>
      <c r="BT103" s="54"/>
      <c r="BU103" s="54"/>
      <c r="BV103" s="54"/>
      <c r="BW103" s="54"/>
      <c r="BX103" s="54"/>
      <c r="BY103" s="54">
        <v>37.5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>
        <v>12</v>
      </c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>
        <v>34.5</v>
      </c>
      <c r="DK103" s="54">
        <v>0.4</v>
      </c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258</v>
      </c>
      <c r="C104" s="54"/>
      <c r="D104" s="54"/>
      <c r="E104" s="54"/>
      <c r="F104" s="54"/>
      <c r="G104" s="54"/>
      <c r="H104" s="54"/>
      <c r="I104" s="54"/>
      <c r="J104" s="54"/>
      <c r="K104" s="54">
        <v>1.8</v>
      </c>
      <c r="L104" s="54"/>
      <c r="M104" s="54"/>
      <c r="N104" s="54"/>
      <c r="O104" s="54">
        <v>28.5</v>
      </c>
      <c r="P104" s="54"/>
      <c r="Q104" s="54"/>
      <c r="R104" s="54"/>
      <c r="S104" s="54"/>
      <c r="T104" s="54"/>
      <c r="U104" s="54"/>
      <c r="V104" s="54"/>
      <c r="W104" s="54">
        <v>4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>
        <v>30</v>
      </c>
      <c r="AT104" s="54"/>
      <c r="AU104" s="54">
        <v>64</v>
      </c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>
        <v>120</v>
      </c>
      <c r="BQ104" s="54"/>
      <c r="BR104" s="54">
        <v>36</v>
      </c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>
        <v>6</v>
      </c>
      <c r="O105" s="54"/>
      <c r="P105" s="54"/>
      <c r="Q105" s="54"/>
      <c r="R105" s="54">
        <v>15</v>
      </c>
      <c r="S105" s="54"/>
      <c r="T105" s="54"/>
      <c r="U105" s="54">
        <v>0.1</v>
      </c>
      <c r="V105" s="54"/>
      <c r="W105" s="54">
        <v>27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v>5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>
        <v>42</v>
      </c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>
        <v>10</v>
      </c>
      <c r="BH105" s="54"/>
      <c r="BI105" s="54"/>
      <c r="BJ105" s="54"/>
      <c r="BK105" s="54"/>
      <c r="BL105" s="54"/>
      <c r="BM105" s="54"/>
      <c r="BN105" s="54"/>
      <c r="BO105" s="54">
        <v>0.5</v>
      </c>
      <c r="BP105" s="54">
        <v>100</v>
      </c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374</v>
      </c>
      <c r="C106" s="55"/>
      <c r="D106" s="54"/>
      <c r="E106" s="54"/>
      <c r="F106" s="54"/>
      <c r="G106" s="54"/>
      <c r="H106" s="54"/>
      <c r="I106" s="54"/>
      <c r="J106" s="54">
        <v>16</v>
      </c>
      <c r="K106" s="54">
        <v>2</v>
      </c>
      <c r="L106" s="54"/>
      <c r="M106" s="54"/>
      <c r="N106" s="54">
        <v>1</v>
      </c>
      <c r="O106" s="54"/>
      <c r="P106" s="54"/>
      <c r="Q106" s="54">
        <v>70</v>
      </c>
      <c r="R106" s="54"/>
      <c r="S106" s="54"/>
      <c r="T106" s="54"/>
      <c r="U106" s="54"/>
      <c r="V106" s="54"/>
      <c r="W106" s="54">
        <v>4.5</v>
      </c>
      <c r="X106" s="54"/>
      <c r="Y106" s="54"/>
      <c r="Z106" s="54">
        <v>20</v>
      </c>
      <c r="AA106" s="54"/>
      <c r="AB106" s="54"/>
      <c r="AC106" s="54"/>
      <c r="AD106" s="54"/>
      <c r="AE106" s="54"/>
      <c r="AF106" s="54"/>
      <c r="AG106" s="54"/>
      <c r="AH106" s="54">
        <v>2.5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>
        <v>100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>
        <v>3.4</v>
      </c>
      <c r="O107" s="54">
        <v>11.3</v>
      </c>
      <c r="P107" s="54"/>
      <c r="Q107" s="54"/>
      <c r="R107" s="54"/>
      <c r="S107" s="54"/>
      <c r="T107" s="54"/>
      <c r="U107" s="54">
        <v>1.5</v>
      </c>
      <c r="V107" s="54"/>
      <c r="W107" s="54">
        <v>11.3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>
        <v>75</v>
      </c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399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>
        <v>3.4</v>
      </c>
      <c r="O108" s="54">
        <v>11.3</v>
      </c>
      <c r="P108" s="54"/>
      <c r="Q108" s="54"/>
      <c r="R108" s="54"/>
      <c r="S108" s="54"/>
      <c r="T108" s="54"/>
      <c r="U108" s="54">
        <v>1.5</v>
      </c>
      <c r="V108" s="54"/>
      <c r="W108" s="54">
        <v>7.5</v>
      </c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>
        <v>75</v>
      </c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>
        <v>3.4</v>
      </c>
      <c r="O109" s="54">
        <v>11.3</v>
      </c>
      <c r="P109" s="54"/>
      <c r="Q109" s="54"/>
      <c r="R109" s="54"/>
      <c r="S109" s="54"/>
      <c r="T109" s="54"/>
      <c r="U109" s="54">
        <v>1.5</v>
      </c>
      <c r="V109" s="54"/>
      <c r="W109" s="54"/>
      <c r="X109" s="54">
        <v>3.8</v>
      </c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>
        <v>75</v>
      </c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>
        <v>3.4</v>
      </c>
      <c r="O110" s="54">
        <v>11.3</v>
      </c>
      <c r="P110" s="54"/>
      <c r="Q110" s="54"/>
      <c r="R110" s="54"/>
      <c r="S110" s="54"/>
      <c r="T110" s="54"/>
      <c r="U110" s="54">
        <v>1.5</v>
      </c>
      <c r="V110" s="54"/>
      <c r="W110" s="54"/>
      <c r="X110" s="54">
        <v>3.8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>
        <v>75</v>
      </c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349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>
        <v>0.4</v>
      </c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>
        <v>3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>
        <v>85</v>
      </c>
      <c r="AU111" s="54">
        <v>3</v>
      </c>
      <c r="AV111" s="54"/>
      <c r="AW111" s="54"/>
      <c r="AX111" s="54">
        <v>20</v>
      </c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>
        <v>100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>
        <v>66.7</v>
      </c>
      <c r="P112" s="54"/>
      <c r="Q112" s="54"/>
      <c r="R112" s="54"/>
      <c r="S112" s="54"/>
      <c r="T112" s="54"/>
      <c r="U112" s="54">
        <v>0.1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>
        <v>5</v>
      </c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>
        <v>20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>
        <v>0.4</v>
      </c>
      <c r="BN112" s="54"/>
      <c r="BO112" s="54"/>
      <c r="BP112" s="54">
        <v>100</v>
      </c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371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50</v>
      </c>
      <c r="P113" s="54"/>
      <c r="Q113" s="54"/>
      <c r="R113" s="54"/>
      <c r="S113" s="54"/>
      <c r="T113" s="54"/>
      <c r="U113" s="54">
        <v>0.1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5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15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75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298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4.5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23.4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6.2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63.1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75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298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>
        <v>6</v>
      </c>
      <c r="O115" s="54"/>
      <c r="P115" s="54"/>
      <c r="Q115" s="54"/>
      <c r="R115" s="54"/>
      <c r="S115" s="54"/>
      <c r="T115" s="54"/>
      <c r="U115" s="54">
        <v>0.1</v>
      </c>
      <c r="V115" s="54"/>
      <c r="W115" s="54">
        <v>31.2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5</v>
      </c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>
        <v>84.1</v>
      </c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>
        <v>1.4</v>
      </c>
      <c r="BP115" s="54">
        <v>100</v>
      </c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285</v>
      </c>
      <c r="C116" s="54"/>
      <c r="D116" s="54"/>
      <c r="E116" s="54">
        <v>73.8</v>
      </c>
      <c r="F116" s="54"/>
      <c r="G116" s="54"/>
      <c r="H116" s="54"/>
      <c r="I116" s="54"/>
      <c r="J116" s="54"/>
      <c r="K116" s="54"/>
      <c r="L116" s="54"/>
      <c r="M116" s="54"/>
      <c r="N116" s="54">
        <v>5.4</v>
      </c>
      <c r="O116" s="54">
        <v>18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142.2</v>
      </c>
      <c r="AS116" s="54"/>
      <c r="AT116" s="54">
        <v>21.6</v>
      </c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>
        <v>180</v>
      </c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354</v>
      </c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397</v>
      </c>
      <c r="C118" s="55">
        <v>31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144</v>
      </c>
      <c r="AS118" s="54"/>
      <c r="AT118" s="54">
        <v>25</v>
      </c>
      <c r="AU118" s="54">
        <v>25</v>
      </c>
      <c r="AV118" s="54"/>
      <c r="AW118" s="54"/>
      <c r="AX118" s="54">
        <v>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75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364</v>
      </c>
      <c r="C119" s="55"/>
      <c r="D119" s="54">
        <v>40.7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5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250</v>
      </c>
      <c r="AS119" s="54"/>
      <c r="AT119" s="54">
        <v>36.2</v>
      </c>
      <c r="AU119" s="54"/>
      <c r="AV119" s="54"/>
      <c r="AW119" s="54"/>
      <c r="AX119" s="54">
        <v>5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150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407</v>
      </c>
      <c r="C120" s="54">
        <v>72.5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>
        <v>4.5</v>
      </c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>
        <v>118.5</v>
      </c>
      <c r="AS120" s="54"/>
      <c r="AT120" s="54">
        <v>13.5</v>
      </c>
      <c r="AU120" s="54">
        <v>20.3</v>
      </c>
      <c r="AV120" s="54"/>
      <c r="AW120" s="54"/>
      <c r="AX120" s="54">
        <v>7.5</v>
      </c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>
        <v>150</v>
      </c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414</v>
      </c>
      <c r="C121" s="54"/>
      <c r="D121" s="54">
        <v>72.3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>
        <v>4.5</v>
      </c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>
        <v>112.5</v>
      </c>
      <c r="AS121" s="54"/>
      <c r="AT121" s="54">
        <v>18</v>
      </c>
      <c r="AU121" s="54">
        <v>20.3</v>
      </c>
      <c r="AV121" s="54"/>
      <c r="AW121" s="54"/>
      <c r="AX121" s="54">
        <v>7.5</v>
      </c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>
        <v>150</v>
      </c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304</v>
      </c>
      <c r="C122" s="54"/>
      <c r="D122" s="54"/>
      <c r="E122" s="54"/>
      <c r="F122" s="54"/>
      <c r="G122" s="54"/>
      <c r="H122" s="54"/>
      <c r="I122" s="54"/>
      <c r="J122" s="54"/>
      <c r="K122" s="54">
        <v>1.9</v>
      </c>
      <c r="L122" s="54"/>
      <c r="M122" s="54"/>
      <c r="N122" s="54">
        <v>9.6</v>
      </c>
      <c r="O122" s="54"/>
      <c r="P122" s="54"/>
      <c r="Q122" s="54"/>
      <c r="R122" s="54"/>
      <c r="S122" s="54"/>
      <c r="T122" s="54"/>
      <c r="U122" s="54">
        <v>0.1</v>
      </c>
      <c r="V122" s="54"/>
      <c r="W122" s="54">
        <v>15.3</v>
      </c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 t="s">
        <v>513</v>
      </c>
      <c r="BP122" s="54">
        <v>60</v>
      </c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>
        <v>22.2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262</v>
      </c>
      <c r="C123" s="54"/>
      <c r="D123" s="54"/>
      <c r="E123" s="54"/>
      <c r="F123" s="54"/>
      <c r="G123" s="54"/>
      <c r="H123" s="54"/>
      <c r="I123" s="54"/>
      <c r="J123" s="54">
        <v>24</v>
      </c>
      <c r="K123" s="54">
        <v>4.8</v>
      </c>
      <c r="L123" s="54"/>
      <c r="M123" s="54"/>
      <c r="N123" s="54">
        <v>0.9</v>
      </c>
      <c r="O123" s="54"/>
      <c r="P123" s="54"/>
      <c r="Q123" s="54"/>
      <c r="R123" s="54"/>
      <c r="S123" s="54"/>
      <c r="T123" s="54"/>
      <c r="U123" s="54">
        <v>0.5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3</v>
      </c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>
        <v>12.6</v>
      </c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>
        <v>60</v>
      </c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>
        <v>24.3</v>
      </c>
      <c r="DS123" s="54">
        <v>13.2</v>
      </c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302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>
        <v>7.2</v>
      </c>
      <c r="O124" s="54">
        <v>7.2</v>
      </c>
      <c r="P124" s="54"/>
      <c r="Q124" s="54"/>
      <c r="R124" s="54"/>
      <c r="S124" s="54"/>
      <c r="T124" s="54"/>
      <c r="U124" s="54">
        <v>0.2</v>
      </c>
      <c r="V124" s="54"/>
      <c r="W124" s="54">
        <v>36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>
        <v>3</v>
      </c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>
        <v>0.9</v>
      </c>
      <c r="BP124" s="54">
        <v>60</v>
      </c>
      <c r="BQ124" s="54"/>
      <c r="BR124" s="54"/>
      <c r="BS124" s="54">
        <v>1.2</v>
      </c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351</v>
      </c>
      <c r="C125" s="55"/>
      <c r="D125" s="54"/>
      <c r="E125" s="54">
        <v>104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v>0.1</v>
      </c>
      <c r="V125" s="54"/>
      <c r="W125" s="54">
        <v>7.7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75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404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283</v>
      </c>
      <c r="C127" s="54"/>
      <c r="D127" s="54"/>
      <c r="E127" s="54">
        <v>72.9</v>
      </c>
      <c r="F127" s="54"/>
      <c r="G127" s="54"/>
      <c r="H127" s="54"/>
      <c r="I127" s="54"/>
      <c r="J127" s="54"/>
      <c r="K127" s="54"/>
      <c r="L127" s="54"/>
      <c r="M127" s="54"/>
      <c r="N127" s="54">
        <v>5.4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>
        <v>39.6</v>
      </c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>
        <v>9.9</v>
      </c>
      <c r="AU127" s="54">
        <v>12.6</v>
      </c>
      <c r="AV127" s="54"/>
      <c r="AW127" s="54"/>
      <c r="AX127" s="54">
        <v>6.3</v>
      </c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>
        <v>180</v>
      </c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365</v>
      </c>
      <c r="C128" s="54"/>
      <c r="D128" s="54"/>
      <c r="E128" s="54"/>
      <c r="F128" s="54"/>
      <c r="G128" s="54"/>
      <c r="H128" s="54"/>
      <c r="I128" s="54"/>
      <c r="J128" s="54"/>
      <c r="K128" s="54">
        <v>5.3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>
        <v>30</v>
      </c>
      <c r="AD128" s="54"/>
      <c r="AE128" s="54"/>
      <c r="AF128" s="54"/>
      <c r="AG128" s="54"/>
      <c r="AH128" s="54">
        <v>5.3</v>
      </c>
      <c r="AI128" s="54"/>
      <c r="AJ128" s="54"/>
      <c r="AK128" s="54"/>
      <c r="AL128" s="54"/>
      <c r="AM128" s="54"/>
      <c r="AN128" s="54">
        <v>7.5</v>
      </c>
      <c r="AO128" s="54"/>
      <c r="AP128" s="54"/>
      <c r="AQ128" s="54">
        <v>27</v>
      </c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>
        <v>150</v>
      </c>
      <c r="BQ128" s="54"/>
      <c r="BR128" s="54"/>
      <c r="BS128" s="54"/>
      <c r="BT128" s="54"/>
      <c r="BU128" s="54"/>
      <c r="BV128" s="54"/>
      <c r="BW128" s="54"/>
      <c r="BX128" s="54">
        <v>11.3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336</v>
      </c>
      <c r="C129" s="54"/>
      <c r="D129" s="54"/>
      <c r="E129" s="54"/>
      <c r="F129" s="54"/>
      <c r="G129" s="54"/>
      <c r="H129" s="54"/>
      <c r="I129" s="54"/>
      <c r="J129" s="54"/>
      <c r="K129" s="54">
        <v>3</v>
      </c>
      <c r="L129" s="54"/>
      <c r="M129" s="54"/>
      <c r="N129" s="54"/>
      <c r="O129" s="54">
        <v>46.5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>
        <v>35.6</v>
      </c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334</v>
      </c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>
        <v>22.5</v>
      </c>
      <c r="DI130" s="54">
        <v>0.5</v>
      </c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146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146</v>
      </c>
      <c r="C132" s="54"/>
      <c r="D132" s="54"/>
      <c r="E132" s="54"/>
      <c r="F132" s="54"/>
      <c r="G132" s="54"/>
      <c r="H132" s="54"/>
      <c r="I132" s="54"/>
      <c r="J132" s="54"/>
      <c r="K132" s="54">
        <v>2.4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37.9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35.1</v>
      </c>
      <c r="AW132" s="54"/>
      <c r="AX132" s="54"/>
      <c r="AY132" s="54"/>
      <c r="AZ132" s="54"/>
      <c r="BA132" s="54">
        <v>2.4</v>
      </c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120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>
        <v>0.2</v>
      </c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341</v>
      </c>
      <c r="C133" s="55"/>
      <c r="D133" s="54"/>
      <c r="E133" s="54"/>
      <c r="F133" s="54"/>
      <c r="G133" s="54"/>
      <c r="H133" s="54"/>
      <c r="I133" s="54"/>
      <c r="J133" s="54"/>
      <c r="K133" s="54">
        <v>8</v>
      </c>
      <c r="L133" s="54"/>
      <c r="M133" s="54"/>
      <c r="N133" s="54"/>
      <c r="O133" s="54">
        <v>15</v>
      </c>
      <c r="P133" s="54"/>
      <c r="Q133" s="54"/>
      <c r="R133" s="54"/>
      <c r="S133" s="54"/>
      <c r="T133" s="54"/>
      <c r="U133" s="54"/>
      <c r="V133" s="54"/>
      <c r="W133" s="54">
        <v>1.7</v>
      </c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>
        <v>5</v>
      </c>
      <c r="AI133" s="54"/>
      <c r="AJ133" s="54"/>
      <c r="AK133" s="54"/>
      <c r="AL133" s="54"/>
      <c r="AM133" s="54"/>
      <c r="AN133" s="54"/>
      <c r="AO133" s="54"/>
      <c r="AP133" s="54"/>
      <c r="AQ133" s="54">
        <v>43</v>
      </c>
      <c r="AR133" s="54"/>
      <c r="AS133" s="54"/>
      <c r="AT133" s="54"/>
      <c r="AU133" s="54"/>
      <c r="AV133" s="54"/>
      <c r="AW133" s="54"/>
      <c r="AX133" s="54"/>
      <c r="AY133" s="54"/>
      <c r="AZ133" s="54">
        <v>134</v>
      </c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337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395</v>
      </c>
      <c r="C135" s="55"/>
      <c r="D135" s="54"/>
      <c r="E135" s="54"/>
      <c r="F135" s="54"/>
      <c r="G135" s="54"/>
      <c r="H135" s="54"/>
      <c r="I135" s="54"/>
      <c r="J135" s="54"/>
      <c r="K135" s="54">
        <v>4</v>
      </c>
      <c r="L135" s="54"/>
      <c r="M135" s="54"/>
      <c r="N135" s="54">
        <v>3.75</v>
      </c>
      <c r="O135" s="54"/>
      <c r="P135" s="54"/>
      <c r="Q135" s="54"/>
      <c r="R135" s="54"/>
      <c r="S135" s="54"/>
      <c r="T135" s="54"/>
      <c r="U135" s="54">
        <v>0.2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>
        <v>38.55</v>
      </c>
      <c r="AT135" s="54"/>
      <c r="AU135" s="54">
        <v>121.9</v>
      </c>
      <c r="AV135" s="54"/>
      <c r="AW135" s="54"/>
      <c r="AX135" s="54"/>
      <c r="AY135" s="54">
        <v>2.33</v>
      </c>
      <c r="AZ135" s="54"/>
      <c r="BA135" s="54">
        <v>0.4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75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>
        <v>21.6</v>
      </c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366</v>
      </c>
      <c r="C136" s="55"/>
      <c r="D136" s="54"/>
      <c r="E136" s="54">
        <v>62.5</v>
      </c>
      <c r="F136" s="54"/>
      <c r="G136" s="54">
        <v>88.9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31.6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150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361</v>
      </c>
      <c r="C137" s="55"/>
      <c r="D137" s="54"/>
      <c r="E137" s="54"/>
      <c r="F137" s="54"/>
      <c r="G137" s="54"/>
      <c r="H137" s="54"/>
      <c r="I137" s="54">
        <v>118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9.2</v>
      </c>
      <c r="AU137" s="54">
        <v>11.1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75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272</v>
      </c>
      <c r="C138" s="54"/>
      <c r="D138" s="54"/>
      <c r="E138" s="54"/>
      <c r="F138" s="54"/>
      <c r="G138" s="54"/>
      <c r="H138" s="54"/>
      <c r="I138" s="54">
        <v>66.9</v>
      </c>
      <c r="J138" s="54"/>
      <c r="K138" s="54">
        <v>2.4</v>
      </c>
      <c r="L138" s="54"/>
      <c r="M138" s="54"/>
      <c r="N138" s="54">
        <v>28</v>
      </c>
      <c r="O138" s="54"/>
      <c r="P138" s="54"/>
      <c r="Q138" s="54"/>
      <c r="R138" s="54"/>
      <c r="S138" s="54"/>
      <c r="T138" s="54"/>
      <c r="U138" s="54"/>
      <c r="V138" s="54"/>
      <c r="W138" s="54">
        <v>20.6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>
        <v>7.2</v>
      </c>
      <c r="AU138" s="54">
        <v>8.1</v>
      </c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60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269</v>
      </c>
      <c r="C139" s="54"/>
      <c r="D139" s="54"/>
      <c r="E139" s="54"/>
      <c r="F139" s="54"/>
      <c r="G139" s="54"/>
      <c r="H139" s="54"/>
      <c r="I139" s="54">
        <v>111.5</v>
      </c>
      <c r="J139" s="54"/>
      <c r="K139" s="54"/>
      <c r="L139" s="54"/>
      <c r="M139" s="54"/>
      <c r="N139" s="54">
        <v>3</v>
      </c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18</v>
      </c>
      <c r="AU139" s="54">
        <v>20</v>
      </c>
      <c r="AV139" s="54"/>
      <c r="AW139" s="54"/>
      <c r="AX139" s="54">
        <v>3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267</v>
      </c>
      <c r="C140" s="54"/>
      <c r="D140" s="54"/>
      <c r="E140" s="54"/>
      <c r="F140" s="54"/>
      <c r="G140" s="54"/>
      <c r="H140" s="54"/>
      <c r="I140" s="54">
        <v>66.8</v>
      </c>
      <c r="J140" s="54"/>
      <c r="K140" s="54"/>
      <c r="L140" s="54"/>
      <c r="M140" s="54"/>
      <c r="N140" s="54">
        <v>4.5</v>
      </c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>
        <v>120</v>
      </c>
      <c r="AS140" s="54"/>
      <c r="AT140" s="54">
        <v>14.4</v>
      </c>
      <c r="AU140" s="54">
        <v>16.2</v>
      </c>
      <c r="AV140" s="54"/>
      <c r="AW140" s="54"/>
      <c r="AX140" s="54">
        <v>3</v>
      </c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>
        <v>150</v>
      </c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>
        <v>0.5</v>
      </c>
      <c r="DA140" s="54">
        <v>0.2</v>
      </c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271</v>
      </c>
      <c r="C141" s="54"/>
      <c r="D141" s="54"/>
      <c r="E141" s="54"/>
      <c r="F141" s="54"/>
      <c r="G141" s="54"/>
      <c r="H141" s="54"/>
      <c r="I141" s="54">
        <v>66.9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>
        <v>0.1</v>
      </c>
      <c r="V141" s="54"/>
      <c r="W141" s="54"/>
      <c r="X141" s="54">
        <v>1.5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>
        <v>12</v>
      </c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>
        <v>60</v>
      </c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273</v>
      </c>
      <c r="C142" s="54"/>
      <c r="D142" s="54"/>
      <c r="E142" s="54"/>
      <c r="F142" s="54"/>
      <c r="G142" s="54"/>
      <c r="H142" s="54"/>
      <c r="I142" s="54">
        <v>66.5</v>
      </c>
      <c r="J142" s="54"/>
      <c r="K142" s="54"/>
      <c r="L142" s="54"/>
      <c r="M142" s="54"/>
      <c r="N142" s="54">
        <v>1.4</v>
      </c>
      <c r="O142" s="54"/>
      <c r="P142" s="54"/>
      <c r="Q142" s="54"/>
      <c r="R142" s="54"/>
      <c r="S142" s="54"/>
      <c r="T142" s="54"/>
      <c r="U142" s="54">
        <v>0.1</v>
      </c>
      <c r="V142" s="54"/>
      <c r="W142" s="54">
        <v>5.6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>
        <v>17.5</v>
      </c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>
        <v>70</v>
      </c>
      <c r="BQ142" s="54"/>
      <c r="BR142" s="54"/>
      <c r="BS142" s="54"/>
      <c r="BT142" s="54">
        <v>8.4</v>
      </c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270</v>
      </c>
      <c r="C143" s="54"/>
      <c r="D143" s="54"/>
      <c r="E143" s="54"/>
      <c r="F143" s="54"/>
      <c r="G143" s="54"/>
      <c r="H143" s="54"/>
      <c r="I143" s="54">
        <v>66.5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>
        <v>5.6</v>
      </c>
      <c r="V143" s="54"/>
      <c r="W143" s="54">
        <v>6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>
        <v>70</v>
      </c>
      <c r="BQ143" s="54"/>
      <c r="BR143" s="54"/>
      <c r="BS143" s="54"/>
      <c r="BT143" s="54">
        <v>14</v>
      </c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268</v>
      </c>
      <c r="C144" s="54"/>
      <c r="D144" s="54"/>
      <c r="E144" s="54"/>
      <c r="F144" s="54"/>
      <c r="G144" s="54"/>
      <c r="H144" s="54"/>
      <c r="I144" s="54">
        <v>81.6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>
        <v>0.1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>
        <v>14.28</v>
      </c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>
        <v>60</v>
      </c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231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>
        <v>3.6</v>
      </c>
      <c r="O145" s="54"/>
      <c r="P145" s="54"/>
      <c r="Q145" s="54"/>
      <c r="R145" s="54"/>
      <c r="S145" s="54"/>
      <c r="T145" s="54">
        <v>9</v>
      </c>
      <c r="U145" s="54"/>
      <c r="V145" s="54"/>
      <c r="W145" s="54"/>
      <c r="X145" s="54"/>
      <c r="Y145" s="54"/>
      <c r="Z145" s="54"/>
      <c r="AA145" s="54"/>
      <c r="AB145" s="54"/>
      <c r="AC145" s="54">
        <v>21</v>
      </c>
      <c r="AD145" s="54"/>
      <c r="AE145" s="54"/>
      <c r="AF145" s="54"/>
      <c r="AG145" s="54">
        <v>6</v>
      </c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>
        <v>10.4</v>
      </c>
      <c r="AU145" s="54">
        <v>18.5</v>
      </c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>
        <v>120</v>
      </c>
      <c r="BQ145" s="54"/>
      <c r="BR145" s="54">
        <v>12</v>
      </c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>
        <v>1.8</v>
      </c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>
        <v>0.1</v>
      </c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249</v>
      </c>
      <c r="C146" s="54"/>
      <c r="D146" s="54"/>
      <c r="E146" s="54"/>
      <c r="F146" s="54"/>
      <c r="G146" s="54"/>
      <c r="H146" s="54"/>
      <c r="I146" s="54"/>
      <c r="J146" s="54"/>
      <c r="K146" s="54">
        <v>3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>
        <v>42.8</v>
      </c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>
        <v>120</v>
      </c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>
        <v>0.6</v>
      </c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242</v>
      </c>
      <c r="C147" s="54"/>
      <c r="D147" s="54"/>
      <c r="E147" s="54"/>
      <c r="F147" s="54"/>
      <c r="G147" s="54"/>
      <c r="H147" s="54"/>
      <c r="I147" s="54"/>
      <c r="J147" s="54"/>
      <c r="K147" s="54">
        <v>3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>
        <v>43.4</v>
      </c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>
        <v>120</v>
      </c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>
        <v>0.6</v>
      </c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489</v>
      </c>
      <c r="C148" s="55"/>
      <c r="D148" s="54"/>
      <c r="E148" s="54">
        <v>37.5</v>
      </c>
      <c r="F148" s="54"/>
      <c r="G148" s="54"/>
      <c r="H148" s="54"/>
      <c r="I148" s="54"/>
      <c r="J148" s="54"/>
      <c r="K148" s="54"/>
      <c r="L148" s="54"/>
      <c r="M148" s="54"/>
      <c r="N148" s="54">
        <v>3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45.9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26.3</v>
      </c>
      <c r="AU148" s="54">
        <v>18.8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5"/>
      <c r="BO148" s="54"/>
      <c r="BP148" s="55">
        <v>100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3.8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89.1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75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3.8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19.9</v>
      </c>
      <c r="AS150" s="54"/>
      <c r="AT150" s="54"/>
      <c r="AU150" s="54"/>
      <c r="AV150" s="54">
        <v>20.4</v>
      </c>
      <c r="AW150" s="54"/>
      <c r="AX150" s="54"/>
      <c r="AY150" s="54"/>
      <c r="AZ150" s="54">
        <v>59.9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75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7.5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2.3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73.5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75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>
        <v>3.8</v>
      </c>
      <c r="CK151" s="54">
        <v>15</v>
      </c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2.3</v>
      </c>
      <c r="O152" s="54"/>
      <c r="P152" s="54"/>
      <c r="Q152" s="54"/>
      <c r="R152" s="54"/>
      <c r="S152" s="54"/>
      <c r="T152" s="54">
        <v>7.5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33.8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99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75</v>
      </c>
      <c r="BQ152" s="54"/>
      <c r="BR152" s="54"/>
      <c r="BS152" s="54">
        <v>0.8</v>
      </c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317</v>
      </c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3.8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3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90.8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75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141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3.8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11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86.7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75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133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3.8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82</v>
      </c>
      <c r="BA155" s="54"/>
      <c r="BB155" s="54">
        <v>15.3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75</v>
      </c>
      <c r="BQ155" s="54">
        <v>50</v>
      </c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7.5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1.5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85.1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75</v>
      </c>
      <c r="BQ156" s="54"/>
      <c r="BR156" s="54"/>
      <c r="BS156" s="54"/>
      <c r="BT156" s="54"/>
      <c r="BU156" s="54"/>
      <c r="BV156" s="54"/>
      <c r="BW156" s="54"/>
      <c r="BX156" s="54">
        <v>3.8</v>
      </c>
      <c r="BY156" s="54"/>
      <c r="BZ156" s="55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501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>
        <v>2.3</v>
      </c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>
        <v>73.5</v>
      </c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>
        <v>75</v>
      </c>
      <c r="BQ157" s="54"/>
      <c r="BR157" s="54">
        <v>12.4</v>
      </c>
      <c r="BS157" s="54">
        <v>0.4</v>
      </c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>
        <v>11.3</v>
      </c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140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3.8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>
        <v>29.8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69.7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75</v>
      </c>
      <c r="BQ158" s="54"/>
      <c r="BR158" s="54"/>
      <c r="BS158" s="54">
        <v>0.8</v>
      </c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190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>
        <v>3</v>
      </c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>
        <v>24.5</v>
      </c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>
        <v>25</v>
      </c>
      <c r="AV159" s="54"/>
      <c r="AW159" s="54"/>
      <c r="AX159" s="54"/>
      <c r="AY159" s="54"/>
      <c r="AZ159" s="54">
        <v>30</v>
      </c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>
        <v>100</v>
      </c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87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100</v>
      </c>
      <c r="BQ160" s="54"/>
      <c r="BR160" s="54"/>
      <c r="BS160" s="54">
        <v>1</v>
      </c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>
        <v>57</v>
      </c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134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3.8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93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75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182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1.8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5</v>
      </c>
      <c r="AO162" s="54"/>
      <c r="AP162" s="54"/>
      <c r="AQ162" s="54"/>
      <c r="AR162" s="54"/>
      <c r="AS162" s="54">
        <v>69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50</v>
      </c>
      <c r="BQ162" s="54"/>
      <c r="BR162" s="54"/>
      <c r="BS162" s="54">
        <v>0.5</v>
      </c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>
        <v>0.1</v>
      </c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136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3.8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78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2.7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75</v>
      </c>
      <c r="BQ163" s="54"/>
      <c r="BR163" s="54">
        <v>7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>
        <v>3.8</v>
      </c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>
        <v>84.4</v>
      </c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>
        <v>3.9</v>
      </c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>
        <v>75</v>
      </c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159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>
        <v>3.8</v>
      </c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>
        <v>77.8</v>
      </c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>
        <v>2.7</v>
      </c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4">
        <v>75</v>
      </c>
      <c r="BQ165" s="55"/>
      <c r="BR165" s="55">
        <v>6.9</v>
      </c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>
        <v>1.7</v>
      </c>
      <c r="M166" s="54"/>
      <c r="N166" s="54">
        <v>3.8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33.8</v>
      </c>
      <c r="AT166" s="54"/>
      <c r="AU166" s="54">
        <v>10</v>
      </c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50</v>
      </c>
      <c r="BQ166" s="54"/>
      <c r="BR166" s="54">
        <v>11</v>
      </c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199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>
        <v>1.7</v>
      </c>
      <c r="M167" s="54"/>
      <c r="N167" s="54">
        <v>3.8</v>
      </c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>
        <v>37.5</v>
      </c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>
        <v>50</v>
      </c>
      <c r="BQ167" s="54"/>
      <c r="BR167" s="54"/>
      <c r="BS167" s="54"/>
      <c r="BT167" s="54"/>
      <c r="BU167" s="54"/>
      <c r="BV167" s="54"/>
      <c r="BW167" s="54"/>
      <c r="BX167" s="54"/>
      <c r="BY167" s="54"/>
      <c r="BZ167" s="54">
        <v>20.6</v>
      </c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>
        <v>1.4</v>
      </c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206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>
        <v>1.7</v>
      </c>
      <c r="M168" s="54"/>
      <c r="N168" s="54">
        <v>1.5</v>
      </c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>
        <v>43.8</v>
      </c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>
        <v>50</v>
      </c>
      <c r="BQ168" s="54"/>
      <c r="BR168" s="54"/>
      <c r="BS168" s="54"/>
      <c r="BT168" s="54"/>
      <c r="BU168" s="54"/>
      <c r="BV168" s="54"/>
      <c r="BW168" s="54"/>
      <c r="BX168" s="54"/>
      <c r="BY168" s="54"/>
      <c r="BZ168" s="54">
        <v>15.6</v>
      </c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>
        <v>1</v>
      </c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202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>
        <v>1.7</v>
      </c>
      <c r="M169" s="54"/>
      <c r="N169" s="54">
        <v>3.8</v>
      </c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>
        <v>11.8</v>
      </c>
      <c r="AH169" s="54"/>
      <c r="AI169" s="54"/>
      <c r="AJ169" s="54"/>
      <c r="AK169" s="54"/>
      <c r="AL169" s="54"/>
      <c r="AM169" s="54"/>
      <c r="AN169" s="54"/>
      <c r="AO169" s="54"/>
      <c r="AP169" s="54"/>
      <c r="AQ169" s="54">
        <v>22.5</v>
      </c>
      <c r="AR169" s="54"/>
      <c r="AS169" s="54">
        <v>31.3</v>
      </c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>
        <v>50</v>
      </c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2.3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57</v>
      </c>
      <c r="AT170" s="54"/>
      <c r="AU170" s="54">
        <v>30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75</v>
      </c>
      <c r="BQ170" s="54"/>
      <c r="BR170" s="54"/>
      <c r="BS170" s="54">
        <v>0.8</v>
      </c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212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47.5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50</v>
      </c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>
        <v>2.5</v>
      </c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20.25">
      <c r="A173">
        <v>128</v>
      </c>
      <c r="B173" s="54" t="s">
        <v>172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>
        <v>2.3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26.3</v>
      </c>
      <c r="AT173" s="54"/>
      <c r="AU173" s="54">
        <v>27.8</v>
      </c>
      <c r="AV173" s="54"/>
      <c r="AW173" s="54">
        <v>34.5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75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>
        <v>2.3</v>
      </c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208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>
        <v>1.5</v>
      </c>
      <c r="O174" s="54"/>
      <c r="P174" s="54"/>
      <c r="Q174" s="54"/>
      <c r="R174" s="54"/>
      <c r="S174" s="54">
        <v>36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>
        <v>50</v>
      </c>
      <c r="BQ174" s="54"/>
      <c r="BR174" s="54"/>
      <c r="BS174" s="54"/>
      <c r="BT174" s="54"/>
      <c r="BU174" s="54"/>
      <c r="BV174" s="54"/>
      <c r="BW174" s="54"/>
      <c r="BX174" s="54"/>
      <c r="BY174" s="54">
        <v>13.3</v>
      </c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>
        <v>2</v>
      </c>
      <c r="CW174" s="54"/>
      <c r="CX174" s="54">
        <v>1.9</v>
      </c>
      <c r="CY174" s="54"/>
      <c r="CZ174" s="54">
        <v>0.2</v>
      </c>
      <c r="DA174" s="54">
        <v>0.1</v>
      </c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323</v>
      </c>
      <c r="C175" s="55"/>
      <c r="D175" s="54"/>
      <c r="E175" s="54"/>
      <c r="F175" s="54"/>
      <c r="G175" s="54"/>
      <c r="H175" s="54">
        <v>42</v>
      </c>
      <c r="I175" s="54"/>
      <c r="J175" s="54"/>
      <c r="K175" s="54"/>
      <c r="L175" s="54"/>
      <c r="M175" s="54"/>
      <c r="N175" s="54">
        <v>3.8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1.1</v>
      </c>
      <c r="AI175" s="54"/>
      <c r="AJ175" s="54"/>
      <c r="AK175" s="54"/>
      <c r="AL175" s="54"/>
      <c r="AM175" s="54"/>
      <c r="AN175" s="54"/>
      <c r="AO175" s="54"/>
      <c r="AP175" s="54"/>
      <c r="AQ175" s="54">
        <v>18.8</v>
      </c>
      <c r="AR175" s="54">
        <v>30.9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75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321</v>
      </c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11.3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0.8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18.8</v>
      </c>
      <c r="AT176" s="54"/>
      <c r="AU176" s="54">
        <v>56.6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75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7.5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0.5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14.3</v>
      </c>
      <c r="AT177" s="54"/>
      <c r="AU177" s="54">
        <v>40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50</v>
      </c>
      <c r="BQ177" s="54"/>
      <c r="BR177" s="54"/>
      <c r="BS177" s="54">
        <v>1</v>
      </c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6</v>
      </c>
      <c r="S178" s="54"/>
      <c r="T178" s="54">
        <v>6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51.5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50</v>
      </c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2.3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98.3</v>
      </c>
      <c r="AV179" s="54"/>
      <c r="AW179" s="54"/>
      <c r="AX179" s="54"/>
      <c r="AY179" s="54"/>
      <c r="AZ179" s="54"/>
      <c r="BA179" s="54">
        <v>0.4</v>
      </c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75</v>
      </c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>
        <v>7.5</v>
      </c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>
        <v>1.5</v>
      </c>
      <c r="AI180" s="54"/>
      <c r="AJ180" s="54"/>
      <c r="AK180" s="54"/>
      <c r="AL180" s="54"/>
      <c r="AM180" s="54"/>
      <c r="AN180" s="54">
        <v>5</v>
      </c>
      <c r="AO180" s="54"/>
      <c r="AP180" s="54"/>
      <c r="AQ180" s="54"/>
      <c r="AR180" s="54"/>
      <c r="AS180" s="54"/>
      <c r="AT180" s="54"/>
      <c r="AU180" s="54">
        <v>49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50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>
        <v>1.5</v>
      </c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325</v>
      </c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>
        <v>2</v>
      </c>
      <c r="O181" s="54"/>
      <c r="P181" s="54"/>
      <c r="Q181" s="54"/>
      <c r="R181" s="54">
        <v>9</v>
      </c>
      <c r="S181" s="54"/>
      <c r="T181" s="54">
        <v>9</v>
      </c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67.8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>
        <v>1.7</v>
      </c>
      <c r="M182" s="54"/>
      <c r="N182" s="54">
        <v>2.8</v>
      </c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>
        <v>35.3</v>
      </c>
      <c r="AR182" s="54"/>
      <c r="AS182" s="54"/>
      <c r="AT182" s="54"/>
      <c r="AU182" s="54">
        <v>56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180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>
        <v>1.7</v>
      </c>
      <c r="M183" s="54"/>
      <c r="N183" s="54">
        <v>3.8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64.8</v>
      </c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50</v>
      </c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>
        <v>0.3</v>
      </c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211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>
        <v>1.5</v>
      </c>
      <c r="O184" s="54"/>
      <c r="P184" s="54"/>
      <c r="Q184" s="54"/>
      <c r="R184" s="54"/>
      <c r="S184" s="54"/>
      <c r="T184" s="54">
        <v>15.5</v>
      </c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>
        <v>33.5</v>
      </c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>
        <v>50</v>
      </c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>
        <v>6.8</v>
      </c>
      <c r="CW184" s="54"/>
      <c r="CX184" s="54"/>
      <c r="CY184" s="54"/>
      <c r="CZ184" s="54">
        <v>0.3</v>
      </c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394</v>
      </c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3.8</v>
      </c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>
        <v>8.5</v>
      </c>
      <c r="AU185" s="54"/>
      <c r="AV185" s="54"/>
      <c r="AW185" s="54"/>
      <c r="AX185" s="54"/>
      <c r="AY185" s="54">
        <v>55.6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75</v>
      </c>
      <c r="BQ185" s="54"/>
      <c r="BR185" s="54"/>
      <c r="BS185" s="54"/>
      <c r="BT185" s="54"/>
      <c r="BU185" s="54"/>
      <c r="BV185" s="54"/>
      <c r="BW185" s="54"/>
      <c r="BX185" s="54"/>
      <c r="BY185" s="54">
        <v>23</v>
      </c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198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>
        <v>1.5</v>
      </c>
      <c r="O186" s="54"/>
      <c r="P186" s="54"/>
      <c r="Q186" s="54"/>
      <c r="R186" s="54"/>
      <c r="S186" s="54"/>
      <c r="T186" s="54"/>
      <c r="U186" s="54">
        <v>0.5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>
        <v>23.1</v>
      </c>
      <c r="AT186" s="54"/>
      <c r="AU186" s="54"/>
      <c r="AV186" s="54"/>
      <c r="AW186" s="54"/>
      <c r="AX186" s="54"/>
      <c r="AY186" s="54">
        <v>14.1</v>
      </c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>
        <v>50</v>
      </c>
      <c r="BQ186" s="54"/>
      <c r="BR186" s="54"/>
      <c r="BS186" s="54"/>
      <c r="BT186" s="54"/>
      <c r="BU186" s="54"/>
      <c r="BV186" s="54"/>
      <c r="BW186" s="54"/>
      <c r="BX186" s="54"/>
      <c r="BY186" s="54"/>
      <c r="BZ186" s="54">
        <v>15</v>
      </c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318</v>
      </c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3.8</v>
      </c>
      <c r="P187" s="54"/>
      <c r="Q187" s="54"/>
      <c r="R187" s="54">
        <v>7.5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75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70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203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>
        <v>0.3</v>
      </c>
      <c r="M188" s="54"/>
      <c r="N188" s="54">
        <v>1.5</v>
      </c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>
        <v>50</v>
      </c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>
        <v>12.5</v>
      </c>
      <c r="CX188" s="54">
        <v>1.9</v>
      </c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137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3.8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12.6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48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75</v>
      </c>
      <c r="BQ189" s="54"/>
      <c r="BR189" s="54">
        <v>2.3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320</v>
      </c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5.6</v>
      </c>
      <c r="P190" s="54"/>
      <c r="Q190" s="54"/>
      <c r="R190" s="54">
        <v>9.4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6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75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78</v>
      </c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188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1.7</v>
      </c>
      <c r="M191" s="54"/>
      <c r="N191" s="54">
        <v>3.8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41.5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50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>
        <v>19</v>
      </c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138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2.8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89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75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322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>
        <v>3.8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>
        <v>22.5</v>
      </c>
      <c r="AR193" s="54"/>
      <c r="AS193" s="54"/>
      <c r="AT193" s="54"/>
      <c r="AU193" s="54"/>
      <c r="AV193" s="54">
        <v>32.3</v>
      </c>
      <c r="AW193" s="54"/>
      <c r="AX193" s="54"/>
      <c r="AY193" s="54"/>
      <c r="AZ193" s="54">
        <v>40.8</v>
      </c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>
        <v>75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488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>
        <v>15</v>
      </c>
      <c r="S194" s="54"/>
      <c r="T194" s="54">
        <v>12</v>
      </c>
      <c r="U194" s="54">
        <v>0.75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>
        <v>28.1</v>
      </c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>
        <v>75</v>
      </c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>
        <v>0.8</v>
      </c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1.5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23.9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17.1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50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22.5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487</v>
      </c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200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392</v>
      </c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3.8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>
        <v>31.3</v>
      </c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>
        <v>25.6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75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>
        <v>33.8</v>
      </c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393</v>
      </c>
      <c r="C198" s="55"/>
      <c r="D198" s="54"/>
      <c r="E198" s="54"/>
      <c r="F198" s="54"/>
      <c r="G198" s="54"/>
      <c r="H198" s="54"/>
      <c r="I198" s="54"/>
      <c r="J198" s="54"/>
      <c r="K198" s="54"/>
      <c r="L198" s="54">
        <v>3.8</v>
      </c>
      <c r="M198" s="54"/>
      <c r="N198" s="54">
        <v>3.75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>
        <v>0.75</v>
      </c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20.55</v>
      </c>
      <c r="AU198" s="54"/>
      <c r="AV198" s="54"/>
      <c r="AW198" s="54"/>
      <c r="AX198" s="54"/>
      <c r="AY198" s="54">
        <v>66.2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75</v>
      </c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196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>
        <v>0.5</v>
      </c>
      <c r="M199" s="54"/>
      <c r="N199" s="54">
        <v>1.5</v>
      </c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>
        <v>0.5</v>
      </c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>
        <v>20.5</v>
      </c>
      <c r="AU199" s="54"/>
      <c r="AV199" s="54"/>
      <c r="AW199" s="54"/>
      <c r="AX199" s="54"/>
      <c r="AY199" s="54">
        <v>66.2</v>
      </c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>
        <v>75</v>
      </c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197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>
        <v>1.5</v>
      </c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>
        <v>7.6</v>
      </c>
      <c r="AU200" s="54"/>
      <c r="AV200" s="54"/>
      <c r="AW200" s="54"/>
      <c r="AX200" s="54"/>
      <c r="AY200" s="54">
        <v>37.6</v>
      </c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>
        <v>50</v>
      </c>
      <c r="BQ200" s="54"/>
      <c r="BR200" s="54"/>
      <c r="BS200" s="54"/>
      <c r="BT200" s="54"/>
      <c r="BU200" s="54"/>
      <c r="BV200" s="54"/>
      <c r="BW200" s="54"/>
      <c r="BX200" s="54"/>
      <c r="BY200" s="54">
        <v>15.3</v>
      </c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158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>
        <v>2.3</v>
      </c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>
        <v>97.1</v>
      </c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>
        <v>75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>
        <v>12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>
        <v>85.5</v>
      </c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75</v>
      </c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192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>
        <v>5</v>
      </c>
      <c r="S203" s="54"/>
      <c r="T203" s="54"/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>
        <v>17.8</v>
      </c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>
        <v>50</v>
      </c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319</v>
      </c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3.8</v>
      </c>
      <c r="P204" s="54"/>
      <c r="Q204" s="54"/>
      <c r="R204" s="54">
        <v>7.5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18</v>
      </c>
      <c r="AU204" s="54"/>
      <c r="AV204" s="54"/>
      <c r="AW204" s="54"/>
      <c r="AX204" s="54"/>
      <c r="AY204" s="54"/>
      <c r="AZ204" s="54"/>
      <c r="BA204" s="54"/>
      <c r="BB204" s="54"/>
      <c r="BC204" s="54">
        <v>3.8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75</v>
      </c>
      <c r="BQ204" s="54"/>
      <c r="BR204" s="54"/>
      <c r="BS204" s="54"/>
      <c r="BT204" s="54"/>
      <c r="BU204" s="54"/>
      <c r="BV204" s="54"/>
      <c r="BW204" s="54"/>
      <c r="BX204" s="54"/>
      <c r="BY204" s="54">
        <v>54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193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>
        <v>1.5</v>
      </c>
      <c r="O205" s="54"/>
      <c r="P205" s="54"/>
      <c r="Q205" s="54"/>
      <c r="R205" s="54"/>
      <c r="S205" s="54"/>
      <c r="T205" s="54"/>
      <c r="U205" s="54">
        <v>0.5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>
        <v>50</v>
      </c>
      <c r="BQ205" s="54"/>
      <c r="BR205" s="54">
        <v>30</v>
      </c>
      <c r="BS205" s="54">
        <v>0.3</v>
      </c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139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3.8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75</v>
      </c>
      <c r="AS206" s="54"/>
      <c r="AT206" s="54"/>
      <c r="AU206" s="54"/>
      <c r="AV206" s="54"/>
      <c r="AW206" s="54">
        <v>16.7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75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324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>
        <v>3.5</v>
      </c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>
        <v>16.3</v>
      </c>
      <c r="AV207" s="54"/>
      <c r="AW207" s="54">
        <v>26.8</v>
      </c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>
        <v>100</v>
      </c>
      <c r="BQ207" s="54"/>
      <c r="BR207" s="54">
        <v>6.8</v>
      </c>
      <c r="BS207" s="54"/>
      <c r="BT207" s="54"/>
      <c r="BU207" s="54"/>
      <c r="BV207" s="54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165</v>
      </c>
      <c r="C208" s="54"/>
      <c r="D208" s="54"/>
      <c r="E208" s="54"/>
      <c r="F208" s="54"/>
      <c r="G208" s="54"/>
      <c r="H208" s="54"/>
      <c r="I208" s="54"/>
      <c r="J208" s="54">
        <v>33.8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>
        <v>30.8</v>
      </c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>
        <v>75</v>
      </c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>
        <v>12</v>
      </c>
      <c r="CL208" s="54">
        <v>26.3</v>
      </c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486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>
        <v>3</v>
      </c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>
        <v>41.1</v>
      </c>
      <c r="BA209" s="54"/>
      <c r="BB209" s="54">
        <v>3</v>
      </c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>
        <v>75</v>
      </c>
      <c r="BQ209" s="54"/>
      <c r="BR209" s="54"/>
      <c r="BS209" s="54"/>
      <c r="BT209" s="54"/>
      <c r="BU209" s="54"/>
      <c r="BV209" s="54">
        <v>17.6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288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>
        <v>200</v>
      </c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>
        <v>200</v>
      </c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422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>
        <v>200</v>
      </c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>
        <v>200</v>
      </c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423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>
        <v>200</v>
      </c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>
        <v>200</v>
      </c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307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>
        <v>6</v>
      </c>
      <c r="O213" s="54">
        <v>12</v>
      </c>
      <c r="P213" s="54"/>
      <c r="Q213" s="54"/>
      <c r="R213" s="54">
        <v>12</v>
      </c>
      <c r="S213" s="54"/>
      <c r="T213" s="54"/>
      <c r="U213" s="54"/>
      <c r="V213" s="54"/>
      <c r="W213" s="54">
        <v>27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6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>
        <v>0.6</v>
      </c>
      <c r="BL213" s="54"/>
      <c r="BM213" s="54"/>
      <c r="BN213" s="54"/>
      <c r="BO213" s="54"/>
      <c r="BP213" s="54">
        <v>60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>
        <v>0.4</v>
      </c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379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2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378</v>
      </c>
      <c r="C215" s="55"/>
      <c r="D215" s="54"/>
      <c r="E215" s="54"/>
      <c r="F215" s="54"/>
      <c r="G215" s="54"/>
      <c r="H215" s="54"/>
      <c r="I215" s="54"/>
      <c r="J215" s="54"/>
      <c r="K215" s="54"/>
      <c r="L215" s="54">
        <v>1.7</v>
      </c>
      <c r="M215" s="54"/>
      <c r="N215" s="54">
        <v>2.8</v>
      </c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382</v>
      </c>
      <c r="C216" s="55"/>
      <c r="D216" s="54"/>
      <c r="E216" s="54"/>
      <c r="F216" s="54"/>
      <c r="G216" s="54"/>
      <c r="H216" s="54"/>
      <c r="I216" s="54"/>
      <c r="J216" s="54"/>
      <c r="K216" s="54">
        <v>0.5</v>
      </c>
      <c r="L216" s="54"/>
      <c r="M216" s="54"/>
      <c r="N216" s="54"/>
      <c r="O216" s="54">
        <v>28.5</v>
      </c>
      <c r="P216" s="54"/>
      <c r="Q216" s="54"/>
      <c r="R216" s="54"/>
      <c r="S216" s="54"/>
      <c r="T216" s="54"/>
      <c r="U216" s="54"/>
      <c r="V216" s="54"/>
      <c r="W216" s="54">
        <v>1.6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30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377</v>
      </c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>
        <v>31.5</v>
      </c>
      <c r="AH217" s="54">
        <v>0.8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>
        <v>8</v>
      </c>
      <c r="AU217" s="54">
        <v>31</v>
      </c>
      <c r="AV217" s="54"/>
      <c r="AW217" s="54"/>
      <c r="AX217" s="54">
        <v>10</v>
      </c>
      <c r="AY217" s="54"/>
      <c r="AZ217" s="54"/>
      <c r="BA217" s="54">
        <v>0.1</v>
      </c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375</v>
      </c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>
        <v>4.5</v>
      </c>
      <c r="O218" s="54">
        <v>30</v>
      </c>
      <c r="P218" s="54"/>
      <c r="Q218" s="54"/>
      <c r="R218" s="54"/>
      <c r="S218" s="54"/>
      <c r="T218" s="54"/>
      <c r="U218" s="54">
        <v>0.1</v>
      </c>
      <c r="V218" s="54"/>
      <c r="W218" s="54">
        <v>20.3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2.3</v>
      </c>
      <c r="AI218" s="54"/>
      <c r="AJ218" s="54"/>
      <c r="AK218" s="54"/>
      <c r="AL218" s="54"/>
      <c r="AM218" s="54"/>
      <c r="AN218" s="54"/>
      <c r="AO218" s="54"/>
      <c r="AP218" s="54"/>
      <c r="AQ218" s="54">
        <v>29.3</v>
      </c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>
        <v>7.5</v>
      </c>
      <c r="BH218" s="54"/>
      <c r="BI218" s="54"/>
      <c r="BJ218" s="54"/>
      <c r="BK218" s="54"/>
      <c r="BL218" s="54"/>
      <c r="BM218" s="54"/>
      <c r="BN218" s="54"/>
      <c r="BO218" s="54"/>
      <c r="BP218" s="54">
        <v>75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386</v>
      </c>
      <c r="C219" s="55"/>
      <c r="D219" s="54"/>
      <c r="E219" s="54"/>
      <c r="F219" s="54"/>
      <c r="G219" s="54"/>
      <c r="H219" s="54"/>
      <c r="I219" s="54">
        <v>12</v>
      </c>
      <c r="J219" s="54"/>
      <c r="K219" s="54">
        <v>0.8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0.1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0.5</v>
      </c>
      <c r="AU219" s="54">
        <v>5.1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30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383</v>
      </c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30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384</v>
      </c>
      <c r="C221" s="55"/>
      <c r="D221" s="54"/>
      <c r="E221" s="54"/>
      <c r="F221" s="54"/>
      <c r="G221" s="54"/>
      <c r="H221" s="54"/>
      <c r="I221" s="54"/>
      <c r="J221" s="54"/>
      <c r="K221" s="54">
        <v>0.4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0.8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4.7</v>
      </c>
      <c r="AU221" s="54">
        <v>4.7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30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376</v>
      </c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>
        <v>0.8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>
        <v>1</v>
      </c>
      <c r="Y222" s="54"/>
      <c r="Z222" s="54"/>
      <c r="AA222" s="54"/>
      <c r="AB222" s="54"/>
      <c r="AC222" s="54"/>
      <c r="AD222" s="54"/>
      <c r="AE222" s="54"/>
      <c r="AF222" s="54"/>
      <c r="AG222" s="54"/>
      <c r="AH222" s="54">
        <v>3.4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30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385</v>
      </c>
      <c r="C223" s="55"/>
      <c r="D223" s="54"/>
      <c r="E223" s="54"/>
      <c r="F223" s="54"/>
      <c r="G223" s="54"/>
      <c r="H223" s="54"/>
      <c r="I223" s="54">
        <v>33</v>
      </c>
      <c r="J223" s="54"/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2</v>
      </c>
      <c r="AU223" s="54">
        <v>19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380</v>
      </c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>
        <v>0.9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2.5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>
        <v>6.4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391</v>
      </c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8</v>
      </c>
      <c r="AI225" s="54"/>
      <c r="AJ225" s="54"/>
      <c r="AK225" s="54">
        <v>0.8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200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381</v>
      </c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>
        <v>1.2</v>
      </c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12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>
        <v>32.2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>
        <v>0.1</v>
      </c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232</v>
      </c>
      <c r="C227" s="54"/>
      <c r="D227" s="54"/>
      <c r="E227" s="54"/>
      <c r="F227" s="54"/>
      <c r="G227" s="54"/>
      <c r="H227" s="54"/>
      <c r="I227" s="54"/>
      <c r="J227" s="54"/>
      <c r="K227" s="54">
        <v>2.4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>
        <v>120</v>
      </c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>
        <v>0.3</v>
      </c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>
        <v>58.2</v>
      </c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221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>
        <v>5</v>
      </c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>
        <v>14.5</v>
      </c>
      <c r="AU228" s="54">
        <v>11.3</v>
      </c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>
        <v>250</v>
      </c>
      <c r="BQ228" s="54"/>
      <c r="BR228" s="54"/>
      <c r="BS228" s="54">
        <v>2.5</v>
      </c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>
        <v>1.3</v>
      </c>
      <c r="CY228" s="54"/>
      <c r="CZ228" s="54"/>
      <c r="DA228" s="54"/>
      <c r="DB228" s="54"/>
      <c r="DC228" s="54"/>
      <c r="DD228" s="54"/>
      <c r="DE228" s="54">
        <v>37.5</v>
      </c>
      <c r="DF228" s="54">
        <v>26.3</v>
      </c>
      <c r="DG228" s="54">
        <v>0.8</v>
      </c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225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>
        <v>2.5</v>
      </c>
      <c r="O229" s="54"/>
      <c r="P229" s="54"/>
      <c r="Q229" s="54"/>
      <c r="R229" s="54"/>
      <c r="S229" s="54"/>
      <c r="T229" s="54"/>
      <c r="U229" s="54">
        <v>0.1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>
        <v>71.3</v>
      </c>
      <c r="AS229" s="54"/>
      <c r="AT229" s="54">
        <v>7.5</v>
      </c>
      <c r="AU229" s="54">
        <v>12</v>
      </c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>
        <v>250</v>
      </c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>
        <v>1</v>
      </c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50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>
        <v>75</v>
      </c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326</v>
      </c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226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>
        <v>2</v>
      </c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>
        <v>71.5</v>
      </c>
      <c r="AS232" s="54"/>
      <c r="AT232" s="54">
        <v>7.5</v>
      </c>
      <c r="AU232" s="54">
        <v>13.5</v>
      </c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>
        <v>250</v>
      </c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>
        <v>50</v>
      </c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333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7.5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>
        <v>0.8</v>
      </c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329</v>
      </c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8.3</v>
      </c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345</v>
      </c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2</v>
      </c>
      <c r="O235" s="54"/>
      <c r="P235" s="54"/>
      <c r="Q235" s="54"/>
      <c r="R235" s="54"/>
      <c r="S235" s="54"/>
      <c r="T235" s="54"/>
      <c r="U235" s="54"/>
      <c r="V235" s="54"/>
      <c r="W235" s="54">
        <v>206</v>
      </c>
      <c r="X235" s="54"/>
      <c r="Y235" s="54"/>
      <c r="Z235" s="54"/>
      <c r="AA235" s="54"/>
      <c r="AB235" s="54"/>
      <c r="AC235" s="54"/>
      <c r="AD235" s="54"/>
      <c r="AE235" s="54"/>
      <c r="AF235" s="54">
        <v>4.1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70.7</v>
      </c>
      <c r="AS235" s="54"/>
      <c r="AT235" s="54">
        <v>25</v>
      </c>
      <c r="AU235" s="54"/>
      <c r="AV235" s="54"/>
      <c r="AW235" s="54"/>
      <c r="AX235" s="54">
        <v>13.2</v>
      </c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100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4.1</v>
      </c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308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>
        <v>0.1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>
        <v>22.5</v>
      </c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>
        <v>75</v>
      </c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>
        <v>37.5</v>
      </c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18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335</v>
      </c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10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100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53.4</v>
      </c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412</v>
      </c>
      <c r="C239" s="54">
        <v>48.3</v>
      </c>
      <c r="D239" s="54"/>
      <c r="E239" s="54"/>
      <c r="F239" s="54"/>
      <c r="G239" s="54"/>
      <c r="H239" s="54"/>
      <c r="I239" s="54"/>
      <c r="J239" s="54"/>
      <c r="K239" s="54">
        <v>1</v>
      </c>
      <c r="L239" s="54"/>
      <c r="M239" s="54"/>
      <c r="N239" s="54">
        <v>2</v>
      </c>
      <c r="O239" s="54">
        <v>28.5</v>
      </c>
      <c r="P239" s="54"/>
      <c r="Q239" s="54"/>
      <c r="R239" s="54"/>
      <c r="S239" s="54"/>
      <c r="T239" s="54"/>
      <c r="U239" s="54"/>
      <c r="V239" s="54"/>
      <c r="W239" s="54">
        <v>1.6</v>
      </c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>
        <v>75</v>
      </c>
      <c r="AS239" s="54"/>
      <c r="AT239" s="54">
        <v>6</v>
      </c>
      <c r="AU239" s="54">
        <v>6.7</v>
      </c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356</v>
      </c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8.9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75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355</v>
      </c>
      <c r="C241" s="55"/>
      <c r="D241" s="54">
        <v>100.4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8.9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75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357</v>
      </c>
      <c r="C242" s="55"/>
      <c r="D242" s="54"/>
      <c r="E242" s="54"/>
      <c r="F242" s="54"/>
      <c r="G242" s="54"/>
      <c r="H242" s="54"/>
      <c r="I242" s="54">
        <v>100.7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17.9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75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287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>
        <v>2.3</v>
      </c>
      <c r="O243" s="54"/>
      <c r="P243" s="54"/>
      <c r="Q243" s="54"/>
      <c r="R243" s="54"/>
      <c r="S243" s="54"/>
      <c r="T243" s="54"/>
      <c r="U243" s="54">
        <v>1</v>
      </c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>
        <v>2.3</v>
      </c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50</v>
      </c>
      <c r="BQ243" s="54"/>
      <c r="BR243" s="54">
        <v>10</v>
      </c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368</v>
      </c>
      <c r="C244" s="55"/>
      <c r="D244" s="54"/>
      <c r="E244" s="54"/>
      <c r="F244" s="54"/>
      <c r="G244" s="54"/>
      <c r="H244" s="54"/>
      <c r="I244" s="54">
        <v>86.8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75</v>
      </c>
      <c r="BQ244" s="54"/>
      <c r="BR244" s="54"/>
      <c r="BS244" s="54"/>
      <c r="BT244" s="54">
        <v>2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369</v>
      </c>
      <c r="C245" s="55"/>
      <c r="D245" s="54"/>
      <c r="E245" s="54"/>
      <c r="F245" s="54"/>
      <c r="G245" s="54"/>
      <c r="H245" s="54"/>
      <c r="I245" s="54">
        <v>95</v>
      </c>
      <c r="J245" s="54"/>
      <c r="K245" s="54"/>
      <c r="L245" s="54"/>
      <c r="M245" s="54"/>
      <c r="N245" s="54">
        <v>4</v>
      </c>
      <c r="O245" s="54"/>
      <c r="P245" s="54"/>
      <c r="Q245" s="54"/>
      <c r="R245" s="54"/>
      <c r="S245" s="54"/>
      <c r="T245" s="54"/>
      <c r="U245" s="54"/>
      <c r="V245" s="54"/>
      <c r="W245" s="54">
        <v>8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75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564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>
        <v>30</v>
      </c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>
        <v>30</v>
      </c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>
        <v>30</v>
      </c>
      <c r="CE246" s="54"/>
      <c r="CF246" s="54">
        <v>30</v>
      </c>
      <c r="CG246" s="54"/>
      <c r="CH246" s="54">
        <v>30</v>
      </c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309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>
        <v>30</v>
      </c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>
        <v>30</v>
      </c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>
        <v>30</v>
      </c>
      <c r="CD247" s="54"/>
      <c r="CE247" s="54">
        <v>30</v>
      </c>
      <c r="CF247" s="54"/>
      <c r="CG247" s="54">
        <v>30</v>
      </c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390</v>
      </c>
      <c r="C248" s="55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>
        <v>2.4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>
        <v>20</v>
      </c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389</v>
      </c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>
        <v>90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>
        <v>9</v>
      </c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>
        <v>0.5</v>
      </c>
      <c r="BJ249" s="54"/>
      <c r="BK249" s="54"/>
      <c r="BL249" s="54"/>
      <c r="BM249" s="54">
        <v>0.5</v>
      </c>
      <c r="BN249" s="54"/>
      <c r="BO249" s="54"/>
      <c r="BP249" s="54">
        <v>150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>
        <v>0.2</v>
      </c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>
        <v>0.2</v>
      </c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388</v>
      </c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108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0.5</v>
      </c>
      <c r="BJ250" s="54"/>
      <c r="BK250" s="54"/>
      <c r="BL250" s="54"/>
      <c r="BM250" s="54">
        <v>0.5</v>
      </c>
      <c r="BN250" s="54"/>
      <c r="BO250" s="54"/>
      <c r="BP250" s="54">
        <v>180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>
        <v>0.2</v>
      </c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>
        <v>0.2</v>
      </c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553</v>
      </c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26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>
        <v>0.2</v>
      </c>
      <c r="BB251" s="54"/>
      <c r="BC251" s="54"/>
      <c r="BD251" s="54"/>
      <c r="BE251" s="54"/>
      <c r="BF251" s="54">
        <v>1.8</v>
      </c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150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274</v>
      </c>
      <c r="C252" s="55"/>
      <c r="D252" s="54"/>
      <c r="E252" s="54">
        <v>63</v>
      </c>
      <c r="F252" s="54"/>
      <c r="G252" s="54"/>
      <c r="H252" s="54"/>
      <c r="I252" s="54"/>
      <c r="J252" s="54"/>
      <c r="K252" s="54"/>
      <c r="L252" s="54"/>
      <c r="M252" s="54"/>
      <c r="N252" s="54">
        <v>4.5</v>
      </c>
      <c r="O252" s="54"/>
      <c r="P252" s="54"/>
      <c r="Q252" s="54"/>
      <c r="R252" s="54"/>
      <c r="S252" s="54"/>
      <c r="T252" s="54"/>
      <c r="U252" s="54"/>
      <c r="V252" s="54"/>
      <c r="W252" s="54">
        <v>1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45</v>
      </c>
      <c r="AU252" s="54"/>
      <c r="AV252" s="54"/>
      <c r="AW252" s="54"/>
      <c r="AX252" s="54">
        <v>8.4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274</v>
      </c>
      <c r="C253" s="54"/>
      <c r="D253" s="54"/>
      <c r="E253" s="54">
        <v>70.5</v>
      </c>
      <c r="F253" s="54"/>
      <c r="G253" s="54"/>
      <c r="H253" s="54"/>
      <c r="I253" s="54"/>
      <c r="J253" s="54"/>
      <c r="K253" s="54"/>
      <c r="L253" s="54"/>
      <c r="M253" s="54"/>
      <c r="N253" s="54">
        <v>3</v>
      </c>
      <c r="O253" s="54"/>
      <c r="P253" s="54"/>
      <c r="Q253" s="54"/>
      <c r="R253" s="54"/>
      <c r="S253" s="54"/>
      <c r="T253" s="54"/>
      <c r="U253" s="54"/>
      <c r="V253" s="54"/>
      <c r="W253" s="54">
        <v>1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48</v>
      </c>
      <c r="AU253" s="54"/>
      <c r="AV253" s="54"/>
      <c r="AW253" s="54"/>
      <c r="AX253" s="54">
        <v>8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406</v>
      </c>
      <c r="C254" s="54">
        <v>39.5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>
        <v>3</v>
      </c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>
        <v>6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>
        <v>100</v>
      </c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>
        <v>48</v>
      </c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>
        <v>0.1</v>
      </c>
      <c r="DB254" s="54"/>
      <c r="DC254" s="54"/>
      <c r="DD254" s="54"/>
      <c r="DE254" s="54">
        <v>19</v>
      </c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282</v>
      </c>
      <c r="C255" s="54"/>
      <c r="D255" s="54"/>
      <c r="E255" s="54">
        <v>72.9</v>
      </c>
      <c r="F255" s="54"/>
      <c r="G255" s="54"/>
      <c r="H255" s="54"/>
      <c r="I255" s="54"/>
      <c r="J255" s="54"/>
      <c r="K255" s="54"/>
      <c r="L255" s="54"/>
      <c r="M255" s="54"/>
      <c r="N255" s="54">
        <v>5.4</v>
      </c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>
        <v>10.8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>
        <v>86.4</v>
      </c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>
        <v>0.2</v>
      </c>
      <c r="DB255" s="54"/>
      <c r="DC255" s="54"/>
      <c r="DD255" s="54"/>
      <c r="DE255" s="54">
        <v>34.2</v>
      </c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367</v>
      </c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3</v>
      </c>
      <c r="O256" s="54"/>
      <c r="P256" s="54"/>
      <c r="Q256" s="54"/>
      <c r="R256" s="54"/>
      <c r="S256" s="54"/>
      <c r="T256" s="54"/>
      <c r="U256" s="54"/>
      <c r="V256" s="54"/>
      <c r="W256" s="54">
        <v>3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1.5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9.4</v>
      </c>
      <c r="AU256" s="54"/>
      <c r="AV256" s="54"/>
      <c r="AW256" s="54"/>
      <c r="AX256" s="54"/>
      <c r="AY256" s="54"/>
      <c r="AZ256" s="54">
        <v>43.1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150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275</v>
      </c>
      <c r="C257" s="54"/>
      <c r="D257" s="54"/>
      <c r="E257" s="54">
        <v>70.5</v>
      </c>
      <c r="F257" s="54"/>
      <c r="G257" s="54"/>
      <c r="H257" s="54"/>
      <c r="I257" s="54"/>
      <c r="J257" s="54"/>
      <c r="K257" s="54"/>
      <c r="L257" s="54"/>
      <c r="M257" s="54"/>
      <c r="N257" s="54">
        <v>3</v>
      </c>
      <c r="O257" s="54"/>
      <c r="P257" s="54"/>
      <c r="Q257" s="54"/>
      <c r="R257" s="54"/>
      <c r="S257" s="54"/>
      <c r="T257" s="54"/>
      <c r="U257" s="54"/>
      <c r="V257" s="54"/>
      <c r="W257" s="54"/>
      <c r="X257" s="54">
        <v>4</v>
      </c>
      <c r="Y257" s="54"/>
      <c r="Z257" s="54"/>
      <c r="AA257" s="54"/>
      <c r="AB257" s="54"/>
      <c r="AC257" s="54"/>
      <c r="AD257" s="54"/>
      <c r="AE257" s="54"/>
      <c r="AF257" s="54"/>
      <c r="AG257" s="54"/>
      <c r="AH257" s="54">
        <v>2</v>
      </c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>
        <v>12</v>
      </c>
      <c r="AU257" s="54"/>
      <c r="AV257" s="54"/>
      <c r="AW257" s="54"/>
      <c r="AX257" s="54"/>
      <c r="AY257" s="54"/>
      <c r="AZ257" s="54">
        <v>50</v>
      </c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>
        <v>100</v>
      </c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>
        <v>1</v>
      </c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313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>
        <v>1.4</v>
      </c>
      <c r="M258" s="54"/>
      <c r="N258" s="54">
        <v>36</v>
      </c>
      <c r="O258" s="54"/>
      <c r="P258" s="54"/>
      <c r="Q258" s="54"/>
      <c r="R258" s="54"/>
      <c r="S258" s="54"/>
      <c r="T258" s="54"/>
      <c r="U258" s="54"/>
      <c r="V258" s="54"/>
      <c r="W258" s="54">
        <v>80.4</v>
      </c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>
        <v>60</v>
      </c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>
        <v>7.5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330</v>
      </c>
      <c r="C259" s="55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372</v>
      </c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>
        <v>108</v>
      </c>
      <c r="AS260" s="54"/>
      <c r="AT260" s="54">
        <v>18.8</v>
      </c>
      <c r="AU260" s="54">
        <v>18.8</v>
      </c>
      <c r="AV260" s="54"/>
      <c r="AW260" s="54"/>
      <c r="AX260" s="54">
        <v>7.5</v>
      </c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150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289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>
        <v>85.5</v>
      </c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>
        <v>75</v>
      </c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299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10</v>
      </c>
      <c r="S262" s="54">
        <v>40</v>
      </c>
      <c r="T262" s="54"/>
      <c r="U262" s="54">
        <v>0.1</v>
      </c>
      <c r="V262" s="54"/>
      <c r="W262" s="54"/>
      <c r="X262" s="54">
        <v>1</v>
      </c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5</v>
      </c>
      <c r="AI262" s="54"/>
      <c r="AJ262" s="54"/>
      <c r="AK262" s="54"/>
      <c r="AL262" s="54"/>
      <c r="AM262" s="54"/>
      <c r="AN262" s="54"/>
      <c r="AO262" s="54"/>
      <c r="AP262" s="54"/>
      <c r="AQ262" s="54">
        <v>80</v>
      </c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>
        <v>0.1</v>
      </c>
      <c r="BN262" s="54"/>
      <c r="BO262" s="54"/>
      <c r="BP262" s="54">
        <v>100</v>
      </c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300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>
        <v>4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>
        <v>5</v>
      </c>
      <c r="AI263" s="54"/>
      <c r="AJ263" s="54"/>
      <c r="AK263" s="54"/>
      <c r="AL263" s="54"/>
      <c r="AM263" s="54"/>
      <c r="AN263" s="54"/>
      <c r="AO263" s="54"/>
      <c r="AP263" s="54"/>
      <c r="AQ263" s="54">
        <v>66.7</v>
      </c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>
        <v>100</v>
      </c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>
        <v>9.1</v>
      </c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292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>
        <v>25</v>
      </c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2.5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>
        <v>20</v>
      </c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350</v>
      </c>
      <c r="C265" s="55"/>
      <c r="D265" s="54"/>
      <c r="E265" s="54">
        <v>104.2</v>
      </c>
      <c r="F265" s="54"/>
      <c r="G265" s="54"/>
      <c r="H265" s="54"/>
      <c r="I265" s="54"/>
      <c r="J265" s="54"/>
      <c r="K265" s="54"/>
      <c r="L265" s="54"/>
      <c r="M265" s="54"/>
      <c r="N265" s="54">
        <v>4.5</v>
      </c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75</v>
      </c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328</v>
      </c>
      <c r="C266" s="55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424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539</v>
      </c>
      <c r="E268">
        <v>101.7</v>
      </c>
      <c r="N268">
        <v>2.03</v>
      </c>
      <c r="R268">
        <v>13.4</v>
      </c>
      <c r="BP268" t="s">
        <v>547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540</v>
      </c>
      <c r="C269" s="54"/>
      <c r="D269" s="54"/>
      <c r="E269" s="54">
        <v>86.9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545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546</v>
      </c>
      <c r="C270" s="54"/>
      <c r="E270" s="54">
        <v>85</v>
      </c>
      <c r="BA270">
        <v>1</v>
      </c>
      <c r="BJ270">
        <v>0.2</v>
      </c>
      <c r="BP270">
        <v>50</v>
      </c>
      <c r="EP270">
        <v>8.8</v>
      </c>
      <c r="EQ270">
        <v>0.8</v>
      </c>
    </row>
    <row r="271" spans="2:120" ht="22.5" customHeight="1">
      <c r="B271" s="54" t="s">
        <v>541</v>
      </c>
      <c r="C271" s="54"/>
      <c r="E271" s="54">
        <v>74.7</v>
      </c>
      <c r="N271">
        <v>5.4</v>
      </c>
      <c r="AR271">
        <v>142.2</v>
      </c>
      <c r="AT271">
        <v>16.2</v>
      </c>
      <c r="AU271">
        <v>18</v>
      </c>
      <c r="AX271">
        <v>9</v>
      </c>
      <c r="BJ271">
        <v>0.54</v>
      </c>
      <c r="BP271">
        <v>180</v>
      </c>
      <c r="DA271">
        <v>0.18</v>
      </c>
      <c r="DP271">
        <v>0.36</v>
      </c>
    </row>
    <row r="272" spans="2:146" ht="22.5" customHeight="1">
      <c r="B272" s="54" t="s">
        <v>542</v>
      </c>
      <c r="C272" s="54"/>
      <c r="K272">
        <v>1.28</v>
      </c>
      <c r="N272">
        <v>0.16</v>
      </c>
      <c r="S272">
        <v>23</v>
      </c>
      <c r="U272">
        <v>3.84</v>
      </c>
      <c r="W272">
        <v>31</v>
      </c>
      <c r="AH272">
        <v>5</v>
      </c>
      <c r="BK272">
        <v>1.76</v>
      </c>
      <c r="BP272">
        <v>60</v>
      </c>
      <c r="EP272">
        <v>11</v>
      </c>
    </row>
    <row r="273" spans="2:68" ht="22.5" customHeight="1">
      <c r="B273" s="54" t="s">
        <v>551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554</v>
      </c>
      <c r="C274" s="54"/>
      <c r="K274">
        <v>4</v>
      </c>
      <c r="R274">
        <v>20</v>
      </c>
      <c r="S274">
        <v>32</v>
      </c>
      <c r="U274">
        <v>0.1</v>
      </c>
      <c r="AC274">
        <v>47</v>
      </c>
      <c r="AH274">
        <v>9.8</v>
      </c>
      <c r="BM274">
        <v>0.2</v>
      </c>
      <c r="BP274">
        <v>200</v>
      </c>
    </row>
    <row r="275" spans="2:68" ht="22.5" customHeight="1">
      <c r="B275" s="54" t="s">
        <v>555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556</v>
      </c>
      <c r="C276" s="54"/>
      <c r="D276">
        <v>87</v>
      </c>
      <c r="N276">
        <v>5</v>
      </c>
      <c r="AC276">
        <v>34</v>
      </c>
      <c r="AT276">
        <v>6</v>
      </c>
      <c r="AU276">
        <v>10</v>
      </c>
      <c r="AX276">
        <v>2</v>
      </c>
      <c r="BP276">
        <v>150</v>
      </c>
    </row>
    <row r="277" spans="2:68" ht="22.5" customHeight="1">
      <c r="B277" s="54" t="s">
        <v>557</v>
      </c>
      <c r="C277" s="54"/>
      <c r="U277">
        <v>1</v>
      </c>
      <c r="BP277">
        <v>1</v>
      </c>
    </row>
    <row r="278" spans="2:68" ht="22.5" customHeight="1">
      <c r="B278" s="54" t="s">
        <v>558</v>
      </c>
      <c r="C278" s="54"/>
      <c r="T278">
        <v>15</v>
      </c>
      <c r="BP278">
        <v>15</v>
      </c>
    </row>
    <row r="279" spans="2:74" ht="22.5" customHeight="1">
      <c r="B279" s="54" t="s">
        <v>559</v>
      </c>
      <c r="C279" s="54"/>
      <c r="K279">
        <v>5</v>
      </c>
      <c r="BP279">
        <v>120</v>
      </c>
      <c r="BV279">
        <v>48</v>
      </c>
    </row>
    <row r="280" spans="2:68" ht="22.5" customHeight="1">
      <c r="B280" s="54" t="s">
        <v>560</v>
      </c>
      <c r="C280" s="54"/>
      <c r="K280">
        <v>5</v>
      </c>
      <c r="AB280">
        <v>48</v>
      </c>
      <c r="BP280">
        <v>120</v>
      </c>
    </row>
    <row r="281" spans="2:73" ht="22.5" customHeight="1">
      <c r="B281" s="54" t="s">
        <v>561</v>
      </c>
      <c r="C281" s="54"/>
      <c r="K281">
        <v>5</v>
      </c>
      <c r="BP281">
        <v>120</v>
      </c>
      <c r="BU281">
        <v>48</v>
      </c>
    </row>
    <row r="282" spans="2:68" ht="22.5" customHeight="1">
      <c r="B282" s="54" t="s">
        <v>563</v>
      </c>
      <c r="C282" s="54"/>
      <c r="AN282">
        <v>5</v>
      </c>
      <c r="BP282">
        <v>5</v>
      </c>
    </row>
    <row r="283" spans="2:68" ht="22.5" customHeight="1">
      <c r="B283" s="54" t="s">
        <v>568</v>
      </c>
      <c r="C283" s="54"/>
      <c r="BI283">
        <v>0.3</v>
      </c>
      <c r="BP283">
        <v>150</v>
      </c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51"/>
  <sheetViews>
    <sheetView zoomScalePageLayoutView="0" workbookViewId="0" topLeftCell="A12">
      <selection activeCell="A22" sqref="A22:P22"/>
    </sheetView>
  </sheetViews>
  <sheetFormatPr defaultColWidth="9.140625" defaultRowHeight="12.75"/>
  <sheetData>
    <row r="1" spans="1:18" ht="20.25">
      <c r="A1" s="260" t="s">
        <v>485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20.25">
      <c r="A2" s="260" t="s">
        <v>498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54"/>
      <c r="Q2" s="54"/>
      <c r="R2" s="54"/>
    </row>
    <row r="3" spans="1:18" ht="20.25">
      <c r="A3" s="260" t="s">
        <v>499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54"/>
    </row>
    <row r="4" spans="1:18" ht="20.25">
      <c r="A4" s="260" t="s">
        <v>506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20.25">
      <c r="A5" s="259" t="s">
        <v>500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54"/>
      <c r="R5" s="54"/>
    </row>
    <row r="6" spans="1:18" s="107" customFormat="1" ht="20.25">
      <c r="A6" s="259" t="s">
        <v>502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54"/>
      <c r="R6" s="54"/>
    </row>
    <row r="7" spans="1:18" ht="20.25">
      <c r="A7" s="259" t="s">
        <v>503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54"/>
      <c r="R7" s="54"/>
    </row>
    <row r="8" spans="1:18" ht="20.25">
      <c r="A8" s="259" t="s">
        <v>169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54"/>
      <c r="R8" s="54"/>
    </row>
    <row r="9" spans="1:18" ht="20.25">
      <c r="A9" s="259" t="s">
        <v>504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54"/>
      <c r="R9" s="54"/>
    </row>
    <row r="10" spans="1:18" ht="20.25">
      <c r="A10" s="259" t="s">
        <v>505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54"/>
      <c r="R10" s="54"/>
    </row>
    <row r="11" spans="1:18" ht="20.25">
      <c r="A11" s="259" t="s">
        <v>514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54"/>
      <c r="R11" s="54"/>
    </row>
    <row r="12" spans="1:18" ht="20.25">
      <c r="A12" s="259" t="s">
        <v>499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54"/>
      <c r="R12" s="54"/>
    </row>
    <row r="13" spans="1:16" ht="20.25">
      <c r="A13" s="259" t="s">
        <v>515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</row>
    <row r="14" spans="1:16" ht="20.25">
      <c r="A14" s="259" t="s">
        <v>516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</row>
    <row r="15" spans="1:16" ht="20.25">
      <c r="A15" s="259" t="s">
        <v>517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</row>
    <row r="16" spans="1:16" ht="20.25">
      <c r="A16" s="259" t="s">
        <v>518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ht="20.25">
      <c r="A17" s="259" t="s">
        <v>519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</row>
    <row r="18" spans="1:16" ht="20.25">
      <c r="A18" s="259" t="s">
        <v>520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</row>
    <row r="19" spans="1:16" ht="20.25">
      <c r="A19" s="259" t="s">
        <v>521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</row>
    <row r="20" spans="1:16" ht="20.25">
      <c r="A20" s="259" t="s">
        <v>522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</row>
    <row r="21" spans="1:16" ht="20.25">
      <c r="A21" s="259" t="s">
        <v>535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</row>
    <row r="22" spans="1:16" ht="20.2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</row>
    <row r="23" spans="1:16" ht="20.2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</row>
    <row r="24" spans="1:16" ht="20.2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</row>
    <row r="25" spans="1:16" ht="20.2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</row>
    <row r="26" spans="1:16" ht="20.2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</row>
    <row r="27" spans="1:16" ht="20.2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</row>
    <row r="28" spans="1:16" ht="20.2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</row>
    <row r="29" spans="1:16" ht="20.2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</row>
    <row r="30" spans="1:16" ht="20.2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</row>
    <row r="31" spans="1:16" ht="20.2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</row>
    <row r="32" spans="1:16" ht="20.2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</row>
    <row r="33" spans="1:16" ht="20.2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</row>
    <row r="34" spans="1:16" ht="20.2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</row>
    <row r="35" spans="1:16" ht="20.2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</row>
    <row r="36" spans="1:16" ht="20.25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</row>
    <row r="37" spans="1:16" ht="20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</row>
    <row r="38" spans="1:16" ht="20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</row>
    <row r="39" spans="1:16" ht="20.25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</row>
    <row r="40" spans="1:16" ht="20.25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</row>
    <row r="41" spans="1:16" ht="20.25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</row>
    <row r="42" spans="1:16" ht="20.25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</row>
    <row r="43" spans="1:16" ht="20.2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</row>
    <row r="44" spans="1:16" ht="20.2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</row>
    <row r="45" spans="1:16" ht="20.25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ht="20.2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  <row r="47" spans="1:16" ht="20.2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</row>
    <row r="48" spans="1:16" ht="20.2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</row>
    <row r="49" spans="1:16" ht="20.2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</row>
    <row r="50" spans="1:16" ht="20.2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</row>
    <row r="51" spans="1:16" ht="20.25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</row>
    <row r="52" spans="1:16" ht="20.25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</row>
    <row r="53" spans="1:16" ht="20.25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</row>
    <row r="54" spans="1:16" ht="20.25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</row>
    <row r="55" spans="1:16" ht="20.2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</row>
    <row r="56" spans="1:16" ht="20.2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</row>
    <row r="57" spans="1:16" ht="20.2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</row>
    <row r="58" spans="1:16" ht="20.25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</row>
    <row r="59" spans="1:16" ht="20.2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</row>
    <row r="60" spans="1:16" ht="20.2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</row>
    <row r="61" spans="1:16" ht="20.2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</row>
    <row r="62" spans="1:16" ht="20.2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</row>
    <row r="63" spans="1:16" ht="20.2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</row>
    <row r="64" spans="1:16" ht="20.2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</row>
    <row r="65" spans="1:16" ht="20.25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</row>
    <row r="66" spans="1:16" ht="20.2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</row>
    <row r="67" spans="1:16" ht="20.2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</row>
    <row r="68" spans="1:16" ht="20.2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</row>
    <row r="69" spans="1:16" ht="20.25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</row>
    <row r="70" spans="1:16" ht="20.25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</row>
    <row r="71" spans="1:16" ht="20.2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</row>
    <row r="72" spans="1:16" ht="20.2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</row>
    <row r="73" spans="1:16" ht="20.2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</row>
    <row r="74" spans="1:16" ht="20.25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</row>
    <row r="75" spans="1:16" ht="20.2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</row>
    <row r="76" spans="1:16" ht="20.2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</row>
    <row r="77" spans="1:16" ht="20.25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</row>
    <row r="78" spans="1:16" ht="20.25">
      <c r="A78" s="259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</row>
    <row r="79" spans="1:16" ht="20.25">
      <c r="A79" s="259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</row>
    <row r="80" spans="1:16" ht="20.25">
      <c r="A80" s="259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</row>
    <row r="81" spans="1:16" ht="20.25">
      <c r="A81" s="25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</row>
    <row r="82" spans="1:16" ht="20.25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</row>
    <row r="83" spans="1:16" ht="20.25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</row>
    <row r="84" spans="1:16" ht="20.25">
      <c r="A84" s="259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</row>
    <row r="85" spans="1:16" ht="20.25">
      <c r="A85" s="259"/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</row>
    <row r="86" spans="1:16" ht="20.2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</row>
    <row r="87" spans="1:16" ht="20.25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</row>
    <row r="88" spans="1:16" ht="20.25">
      <c r="A88" s="259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</row>
    <row r="89" spans="1:16" ht="20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</row>
    <row r="90" spans="1:16" ht="20.2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</row>
    <row r="91" spans="1:16" ht="20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</row>
    <row r="92" spans="1:16" ht="20.2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</row>
    <row r="93" spans="1:16" ht="20.2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</row>
    <row r="94" spans="1:16" ht="20.2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</row>
    <row r="95" spans="1:16" ht="20.2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</row>
    <row r="96" spans="1:16" ht="20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</row>
    <row r="97" spans="1:16" ht="20.2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</row>
    <row r="98" spans="1:16" ht="20.2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</row>
    <row r="99" spans="1:16" ht="20.2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</row>
    <row r="100" spans="1:16" ht="20.2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</row>
    <row r="101" spans="1:16" ht="20.2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</row>
    <row r="102" spans="1:16" ht="20.2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</row>
    <row r="103" spans="1:16" ht="20.2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</row>
    <row r="104" spans="1:16" ht="20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</row>
    <row r="105" spans="1:16" ht="20.2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</row>
    <row r="106" spans="1:16" ht="20.2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</row>
    <row r="107" spans="1:16" ht="20.2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</row>
    <row r="108" spans="1:16" ht="20.2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</row>
    <row r="109" spans="1:16" ht="20.2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</row>
    <row r="110" spans="1:16" ht="20.2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</row>
    <row r="111" spans="1:16" ht="20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</row>
    <row r="112" spans="1:16" ht="20.2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</row>
    <row r="113" spans="1:16" ht="20.2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</row>
    <row r="114" spans="1:16" ht="20.2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</row>
    <row r="115" spans="1:16" ht="20.2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</row>
    <row r="116" spans="1:16" ht="20.2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</row>
    <row r="117" spans="1:16" ht="20.2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</row>
    <row r="118" spans="1:16" ht="20.25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</row>
    <row r="119" spans="1:16" ht="20.25">
      <c r="A119" s="259"/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</row>
    <row r="120" spans="1:16" ht="20.25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</row>
    <row r="121" spans="1:16" ht="20.25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</row>
    <row r="122" spans="1:16" ht="20.25">
      <c r="A122" s="259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</row>
    <row r="123" spans="1:16" ht="20.25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</row>
    <row r="124" spans="1:16" ht="20.25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</row>
    <row r="125" spans="1:16" ht="20.2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</row>
    <row r="126" spans="1:16" ht="20.25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</row>
    <row r="127" spans="1:16" ht="20.25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</row>
    <row r="128" spans="1:16" ht="20.2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</row>
    <row r="129" spans="1:16" ht="20.25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</row>
    <row r="130" spans="1:16" ht="20.25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</row>
    <row r="131" spans="1:16" ht="20.25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</row>
    <row r="132" spans="1:16" ht="20.2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</row>
    <row r="133" spans="1:16" ht="20.25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</row>
    <row r="134" spans="1:16" ht="20.25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</row>
    <row r="135" spans="1:16" ht="20.25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</row>
    <row r="136" spans="1:16" ht="20.25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</row>
    <row r="137" spans="1:16" ht="20.25">
      <c r="A137" s="259"/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</row>
    <row r="138" spans="1:16" ht="20.25">
      <c r="A138" s="259"/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</row>
    <row r="139" spans="1:16" ht="20.2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</row>
    <row r="140" spans="1:16" ht="20.25">
      <c r="A140" s="259"/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</row>
    <row r="141" spans="1:16" ht="20.2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</row>
    <row r="142" spans="1:16" ht="20.2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</row>
    <row r="143" spans="1:16" ht="20.2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</row>
    <row r="144" spans="1:16" ht="20.2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</row>
    <row r="145" spans="1:16" ht="20.2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</row>
    <row r="146" spans="1:16" ht="20.2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</row>
    <row r="147" spans="1:16" ht="20.2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</row>
    <row r="148" spans="1:16" ht="20.2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</row>
    <row r="149" spans="1:16" ht="20.2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</row>
    <row r="150" spans="1:16" ht="20.2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</row>
    <row r="151" spans="1:16" ht="20.2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</row>
  </sheetData>
  <sheetProtection/>
  <mergeCells count="151"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A44:P44"/>
    <mergeCell ref="A45:P45"/>
    <mergeCell ref="A46:P46"/>
    <mergeCell ref="A47:P47"/>
    <mergeCell ref="A48:P48"/>
    <mergeCell ref="A49:P49"/>
    <mergeCell ref="A50:P50"/>
    <mergeCell ref="A51:P51"/>
    <mergeCell ref="A52:P52"/>
    <mergeCell ref="A53:P53"/>
    <mergeCell ref="A54:P54"/>
    <mergeCell ref="A55:P55"/>
    <mergeCell ref="A56:P56"/>
    <mergeCell ref="A57:P57"/>
    <mergeCell ref="A58:P58"/>
    <mergeCell ref="A59:P59"/>
    <mergeCell ref="A60:P60"/>
    <mergeCell ref="A61:P61"/>
    <mergeCell ref="A62:P62"/>
    <mergeCell ref="A63:P63"/>
    <mergeCell ref="A64:P64"/>
    <mergeCell ref="A65:P65"/>
    <mergeCell ref="A66:P66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79:P79"/>
    <mergeCell ref="A80:P80"/>
    <mergeCell ref="A81:P81"/>
    <mergeCell ref="A82:P82"/>
    <mergeCell ref="A83:P83"/>
    <mergeCell ref="A84:P84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A94:P94"/>
    <mergeCell ref="A95:P95"/>
    <mergeCell ref="A96:P96"/>
    <mergeCell ref="A97:P97"/>
    <mergeCell ref="A98:P98"/>
    <mergeCell ref="A99:P99"/>
    <mergeCell ref="A100:P100"/>
    <mergeCell ref="A101:P101"/>
    <mergeCell ref="A102:P102"/>
    <mergeCell ref="A103:P103"/>
    <mergeCell ref="A104:P104"/>
    <mergeCell ref="A105:P105"/>
    <mergeCell ref="A106:P106"/>
    <mergeCell ref="A107:P107"/>
    <mergeCell ref="A108:P108"/>
    <mergeCell ref="A109:P109"/>
    <mergeCell ref="A110:P110"/>
    <mergeCell ref="A111:P111"/>
    <mergeCell ref="A112:P112"/>
    <mergeCell ref="A113:P113"/>
    <mergeCell ref="A114:P114"/>
    <mergeCell ref="A115:P115"/>
    <mergeCell ref="A116:P116"/>
    <mergeCell ref="A117:P117"/>
    <mergeCell ref="A118:P118"/>
    <mergeCell ref="A119:P119"/>
    <mergeCell ref="A120:P120"/>
    <mergeCell ref="A121:P121"/>
    <mergeCell ref="A122:P122"/>
    <mergeCell ref="A123:P123"/>
    <mergeCell ref="A124:P124"/>
    <mergeCell ref="A125:P125"/>
    <mergeCell ref="A126:P126"/>
    <mergeCell ref="A127:P127"/>
    <mergeCell ref="A128:P128"/>
    <mergeCell ref="A129:P129"/>
    <mergeCell ref="A130:P130"/>
    <mergeCell ref="A131:P131"/>
    <mergeCell ref="A132:P132"/>
    <mergeCell ref="A133:P133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8:P148"/>
    <mergeCell ref="A149:P149"/>
    <mergeCell ref="A150:P150"/>
    <mergeCell ref="A151:P151"/>
    <mergeCell ref="A142:P142"/>
    <mergeCell ref="A143:P143"/>
    <mergeCell ref="A144:P144"/>
    <mergeCell ref="A145:P145"/>
    <mergeCell ref="A146:P146"/>
    <mergeCell ref="A147:P1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2022-02-18T07:52:37Z</cp:lastPrinted>
  <dcterms:created xsi:type="dcterms:W3CDTF">1996-10-08T23:32:33Z</dcterms:created>
  <dcterms:modified xsi:type="dcterms:W3CDTF">2022-02-19T09:40:09Z</dcterms:modified>
  <cp:category/>
  <cp:version/>
  <cp:contentType/>
  <cp:contentStatus/>
</cp:coreProperties>
</file>